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17715" yWindow="9975" windowWidth="15600" windowHeight="11760" firstSheet="1" activeTab="1"/>
  </bookViews>
  <sheets>
    <sheet name="Cuadro de Areas" sheetId="1" state="hidden" r:id="rId1"/>
    <sheet name="Cuadro de Áreas (2)" sheetId="3" r:id="rId2"/>
  </sheet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8" i="3" l="1"/>
  <c r="G15" i="3"/>
  <c r="D18" i="3"/>
  <c r="I15" i="3"/>
  <c r="K15" i="3"/>
  <c r="C22" i="3"/>
  <c r="G19" i="3"/>
  <c r="C6" i="3"/>
  <c r="G3" i="3"/>
  <c r="C33" i="3"/>
  <c r="C30" i="3"/>
  <c r="G27" i="3"/>
  <c r="D30" i="3"/>
  <c r="I27" i="3"/>
  <c r="K27" i="3"/>
  <c r="C26" i="3"/>
  <c r="G23" i="3"/>
  <c r="D26" i="3"/>
  <c r="I23" i="3"/>
  <c r="K23" i="3"/>
  <c r="D22" i="3"/>
  <c r="I19" i="3"/>
  <c r="K19" i="3"/>
  <c r="C14" i="3"/>
  <c r="G11" i="3"/>
  <c r="D14" i="3"/>
  <c r="I11" i="3"/>
  <c r="K11" i="3"/>
  <c r="C10" i="3"/>
  <c r="G7" i="3"/>
  <c r="D10" i="3"/>
  <c r="I7" i="3"/>
  <c r="K7" i="3"/>
  <c r="D6" i="3"/>
  <c r="I3" i="3"/>
  <c r="K3" i="3"/>
  <c r="E3" i="3"/>
  <c r="F3" i="3"/>
  <c r="H3" i="3"/>
  <c r="J3" i="3"/>
  <c r="F7" i="3"/>
  <c r="H7" i="3"/>
  <c r="J7" i="3"/>
  <c r="F11" i="3"/>
  <c r="H11" i="3"/>
  <c r="J11" i="3"/>
  <c r="F15" i="3"/>
  <c r="H15" i="3"/>
  <c r="J15" i="3"/>
  <c r="F19" i="3"/>
  <c r="H19" i="3"/>
  <c r="J19" i="3"/>
  <c r="F23" i="3"/>
  <c r="H23" i="3"/>
  <c r="J23" i="3"/>
  <c r="F27" i="3"/>
  <c r="H27" i="3"/>
  <c r="J27" i="3"/>
  <c r="F31" i="3"/>
  <c r="H31" i="3"/>
  <c r="J31" i="3"/>
  <c r="J35" i="3"/>
  <c r="J4" i="3"/>
  <c r="J8" i="3"/>
  <c r="H35" i="3"/>
  <c r="F35" i="3"/>
  <c r="E7" i="3"/>
  <c r="E11" i="3"/>
  <c r="E15" i="3"/>
  <c r="E19" i="3"/>
  <c r="E23" i="3"/>
  <c r="E27" i="3"/>
  <c r="A1" i="3"/>
  <c r="C55" i="1"/>
  <c r="D54" i="1"/>
  <c r="D55" i="1"/>
  <c r="I51" i="1"/>
  <c r="D49" i="1"/>
  <c r="C49" i="1"/>
  <c r="D46" i="1"/>
  <c r="C46" i="1"/>
  <c r="D43" i="1"/>
  <c r="C43" i="1"/>
  <c r="D40" i="1"/>
  <c r="C40" i="1"/>
  <c r="D37" i="1"/>
  <c r="C37" i="1"/>
  <c r="D34" i="1"/>
  <c r="C34" i="1"/>
  <c r="D30" i="1"/>
  <c r="C30" i="1"/>
  <c r="D26" i="1"/>
  <c r="C26" i="1"/>
  <c r="D22" i="1"/>
  <c r="C22" i="1"/>
  <c r="D18" i="1"/>
  <c r="C18" i="1"/>
  <c r="D14" i="1"/>
  <c r="C14" i="1"/>
  <c r="D10" i="1"/>
  <c r="C10" i="1"/>
  <c r="D6" i="1"/>
  <c r="C6" i="1"/>
  <c r="C51" i="1"/>
  <c r="C56" i="1"/>
  <c r="F3" i="1"/>
  <c r="E3" i="1"/>
  <c r="E7" i="1"/>
  <c r="E11" i="1"/>
  <c r="E15" i="1"/>
  <c r="E19" i="1"/>
  <c r="E23" i="1"/>
  <c r="E27" i="1"/>
  <c r="E31" i="1"/>
  <c r="D51" i="1"/>
  <c r="D56" i="1"/>
  <c r="E35" i="1"/>
  <c r="E38" i="1"/>
  <c r="E41" i="1"/>
  <c r="E44" i="1"/>
  <c r="E47" i="1"/>
  <c r="G11" i="1"/>
  <c r="G3" i="1"/>
  <c r="H3" i="1"/>
  <c r="G35" i="1"/>
  <c r="G38" i="1"/>
  <c r="G41" i="1"/>
  <c r="G44" i="1"/>
  <c r="G47" i="1"/>
  <c r="G7" i="1"/>
  <c r="G23" i="1"/>
  <c r="G31" i="1"/>
  <c r="G15" i="1"/>
  <c r="F41" i="1"/>
  <c r="H41" i="1"/>
  <c r="J41" i="1"/>
  <c r="K41" i="1"/>
  <c r="F47" i="1"/>
  <c r="F35" i="1"/>
  <c r="H35" i="1"/>
  <c r="J35" i="1"/>
  <c r="K35" i="1"/>
  <c r="G27" i="1"/>
  <c r="G19" i="1"/>
  <c r="F44" i="1"/>
  <c r="F38" i="1"/>
  <c r="F31" i="1"/>
  <c r="F27" i="1"/>
  <c r="F23" i="1"/>
  <c r="H23" i="1"/>
  <c r="J23" i="1"/>
  <c r="K23" i="1"/>
  <c r="F19" i="1"/>
  <c r="H19" i="1"/>
  <c r="J19" i="1"/>
  <c r="K19" i="1"/>
  <c r="F15" i="1"/>
  <c r="H15" i="1"/>
  <c r="J15" i="1"/>
  <c r="K15" i="1"/>
  <c r="F11" i="1"/>
  <c r="H11" i="1"/>
  <c r="J11" i="1"/>
  <c r="K11" i="1"/>
  <c r="F7" i="1"/>
  <c r="H47" i="1"/>
  <c r="J47" i="1"/>
  <c r="K47" i="1"/>
  <c r="E51" i="1"/>
  <c r="H27" i="1"/>
  <c r="J27" i="1"/>
  <c r="K27" i="1"/>
  <c r="H38" i="1"/>
  <c r="J38" i="1"/>
  <c r="K38" i="1"/>
  <c r="G51" i="1"/>
  <c r="H7" i="1"/>
  <c r="J7" i="1"/>
  <c r="K7" i="1"/>
  <c r="H31" i="1"/>
  <c r="J31" i="1"/>
  <c r="K31" i="1"/>
  <c r="H44" i="1"/>
  <c r="J44" i="1"/>
  <c r="K44" i="1"/>
  <c r="F51" i="1"/>
  <c r="J3" i="1"/>
  <c r="H51" i="1"/>
  <c r="J51" i="1"/>
  <c r="K51" i="1"/>
  <c r="K3" i="1"/>
</calcChain>
</file>

<file path=xl/sharedStrings.xml><?xml version="1.0" encoding="utf-8"?>
<sst xmlns="http://schemas.openxmlformats.org/spreadsheetml/2006/main" count="123" uniqueCount="40">
  <si>
    <t>CASAS DEL GRUPO INTERAMERICANO GI INC, S.A.</t>
  </si>
  <si>
    <t>Area Construida</t>
  </si>
  <si>
    <t>Terraza</t>
  </si>
  <si>
    <t>Area Total</t>
  </si>
  <si>
    <t>Costo Area Construida</t>
  </si>
  <si>
    <t>Costo Terraza</t>
  </si>
  <si>
    <t>Costo Casa</t>
  </si>
  <si>
    <t>Precio de Venta</t>
  </si>
  <si>
    <t>Utilidad Antes de Impuestos y Comisiones</t>
  </si>
  <si>
    <t>Margen</t>
  </si>
  <si>
    <t>CASA 1</t>
  </si>
  <si>
    <t>Primer nivel</t>
  </si>
  <si>
    <t>Segundo nivel</t>
  </si>
  <si>
    <t>Tercer nivel</t>
  </si>
  <si>
    <t>Total</t>
  </si>
  <si>
    <t>CASA 2</t>
  </si>
  <si>
    <t>CASA 10</t>
  </si>
  <si>
    <t>CASA 11</t>
  </si>
  <si>
    <t>CASA 11 A</t>
  </si>
  <si>
    <t>CASA 12</t>
  </si>
  <si>
    <t>CASA 12 A</t>
  </si>
  <si>
    <t>CASA 13</t>
  </si>
  <si>
    <t>CASA 14</t>
  </si>
  <si>
    <t>CASA 15</t>
  </si>
  <si>
    <t>CASA 18</t>
  </si>
  <si>
    <t>CASA 20</t>
  </si>
  <si>
    <t>CASA 21</t>
  </si>
  <si>
    <t>TOTALES</t>
  </si>
  <si>
    <t>Distribución de Costos</t>
  </si>
  <si>
    <t>Costo Total</t>
  </si>
  <si>
    <t>Costo Area C.</t>
  </si>
  <si>
    <t>Costo/Sección</t>
  </si>
  <si>
    <t>Valor/m2</t>
  </si>
  <si>
    <t xml:space="preserve">Area Construida </t>
    <phoneticPr fontId="5" type="noConversion"/>
  </si>
  <si>
    <t xml:space="preserve">Terraza </t>
    <phoneticPr fontId="5" type="noConversion"/>
  </si>
  <si>
    <t>Total</t>
    <phoneticPr fontId="5" type="noConversion"/>
  </si>
  <si>
    <t>Total $</t>
  </si>
  <si>
    <t>\</t>
  </si>
  <si>
    <t>Precio sin desc.</t>
  </si>
  <si>
    <t>$638,700.000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</si>
</sst>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&quot;$&quot;\ #,##0"/>
    <numFmt numFmtId="165" formatCode="_(* #,##0_);_(* \(#,##0\);_(* &quot;-&quot;??_);_(@_)"/>
    <numFmt numFmtId="166" formatCode="[$$-409]#,##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Verdana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8"/>
      </patternFill>
    </fill>
  </fills>
  <borders count="3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121">
    <xf numFmtId="0" fontId="0" fillId="0" borderId="0" xfId="0"/>
    <xf numFmtId="0" fontId="3" fillId="0" borderId="0" xfId="0" applyFont="1"/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3" fontId="2" fillId="0" borderId="3" xfId="1" applyFont="1" applyFill="1" applyBorder="1" applyAlignment="1">
      <alignment horizontal="center" vertical="center" wrapText="1"/>
    </xf>
    <xf numFmtId="43" fontId="2" fillId="0" borderId="4" xfId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43" fontId="3" fillId="2" borderId="7" xfId="1" applyNumberFormat="1" applyFont="1" applyFill="1" applyBorder="1" applyAlignment="1">
      <alignment horizontal="center"/>
    </xf>
    <xf numFmtId="43" fontId="3" fillId="2" borderId="8" xfId="1" applyNumberFormat="1" applyFont="1" applyFill="1" applyBorder="1" applyAlignment="1">
      <alignment horizontal="center"/>
    </xf>
    <xf numFmtId="0" fontId="3" fillId="2" borderId="10" xfId="0" applyFont="1" applyFill="1" applyBorder="1"/>
    <xf numFmtId="43" fontId="3" fillId="2" borderId="11" xfId="1" applyNumberFormat="1" applyFont="1" applyFill="1" applyBorder="1" applyAlignment="1">
      <alignment horizontal="center"/>
    </xf>
    <xf numFmtId="43" fontId="3" fillId="2" borderId="10" xfId="1" applyNumberFormat="1" applyFont="1" applyFill="1" applyBorder="1" applyAlignment="1">
      <alignment horizontal="center"/>
    </xf>
    <xf numFmtId="0" fontId="4" fillId="2" borderId="13" xfId="0" applyFont="1" applyFill="1" applyBorder="1"/>
    <xf numFmtId="43" fontId="4" fillId="2" borderId="14" xfId="1" applyNumberFormat="1" applyFont="1" applyFill="1" applyBorder="1" applyAlignment="1">
      <alignment horizontal="center"/>
    </xf>
    <xf numFmtId="43" fontId="4" fillId="2" borderId="13" xfId="1" applyNumberFormat="1" applyFont="1" applyFill="1" applyBorder="1" applyAlignment="1">
      <alignment horizontal="center"/>
    </xf>
    <xf numFmtId="0" fontId="3" fillId="0" borderId="8" xfId="0" applyFont="1" applyFill="1" applyBorder="1"/>
    <xf numFmtId="43" fontId="3" fillId="0" borderId="7" xfId="1" applyNumberFormat="1" applyFont="1" applyFill="1" applyBorder="1" applyAlignment="1">
      <alignment horizontal="center"/>
    </xf>
    <xf numFmtId="43" fontId="3" fillId="0" borderId="8" xfId="1" applyNumberFormat="1" applyFont="1" applyFill="1" applyBorder="1" applyAlignment="1">
      <alignment horizontal="center"/>
    </xf>
    <xf numFmtId="0" fontId="3" fillId="0" borderId="10" xfId="0" applyFont="1" applyFill="1" applyBorder="1"/>
    <xf numFmtId="43" fontId="3" fillId="0" borderId="11" xfId="1" applyNumberFormat="1" applyFont="1" applyFill="1" applyBorder="1" applyAlignment="1">
      <alignment horizontal="center"/>
    </xf>
    <xf numFmtId="43" fontId="3" fillId="0" borderId="10" xfId="1" applyNumberFormat="1" applyFont="1" applyFill="1" applyBorder="1" applyAlignment="1">
      <alignment horizontal="center"/>
    </xf>
    <xf numFmtId="0" fontId="4" fillId="0" borderId="13" xfId="0" applyFont="1" applyFill="1" applyBorder="1"/>
    <xf numFmtId="43" fontId="4" fillId="0" borderId="14" xfId="1" applyNumberFormat="1" applyFont="1" applyFill="1" applyBorder="1" applyAlignment="1">
      <alignment horizontal="center"/>
    </xf>
    <xf numFmtId="43" fontId="4" fillId="0" borderId="13" xfId="1" applyNumberFormat="1" applyFont="1" applyFill="1" applyBorder="1" applyAlignment="1">
      <alignment horizontal="center"/>
    </xf>
    <xf numFmtId="0" fontId="4" fillId="0" borderId="0" xfId="0" applyFont="1"/>
    <xf numFmtId="0" fontId="3" fillId="2" borderId="8" xfId="0" applyFont="1" applyFill="1" applyBorder="1"/>
    <xf numFmtId="0" fontId="2" fillId="0" borderId="0" xfId="0" applyFont="1" applyAlignment="1">
      <alignment vertical="center"/>
    </xf>
    <xf numFmtId="0" fontId="3" fillId="0" borderId="0" xfId="0" applyFont="1" applyFill="1" applyBorder="1"/>
    <xf numFmtId="43" fontId="3" fillId="0" borderId="0" xfId="1" applyNumberFormat="1" applyFont="1" applyFill="1" applyBorder="1" applyAlignment="1">
      <alignment horizontal="center"/>
    </xf>
    <xf numFmtId="43" fontId="3" fillId="0" borderId="0" xfId="1" applyNumberFormat="1" applyFont="1" applyFill="1" applyBorder="1" applyAlignment="1">
      <alignment horizontal="center" vertical="center"/>
    </xf>
    <xf numFmtId="165" fontId="3" fillId="0" borderId="0" xfId="1" applyNumberFormat="1" applyFont="1" applyFill="1" applyBorder="1" applyAlignment="1">
      <alignment horizontal="center" vertical="center"/>
    </xf>
    <xf numFmtId="43" fontId="3" fillId="0" borderId="0" xfId="1" applyFont="1" applyFill="1" applyBorder="1" applyAlignment="1">
      <alignment horizontal="center" vertical="center"/>
    </xf>
    <xf numFmtId="10" fontId="3" fillId="0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Fill="1" applyBorder="1" applyAlignment="1"/>
    <xf numFmtId="43" fontId="4" fillId="0" borderId="4" xfId="1" applyNumberFormat="1" applyFont="1" applyFill="1" applyBorder="1" applyAlignment="1">
      <alignment horizontal="center"/>
    </xf>
    <xf numFmtId="43" fontId="4" fillId="0" borderId="3" xfId="1" applyNumberFormat="1" applyFont="1" applyFill="1" applyBorder="1" applyAlignment="1">
      <alignment horizontal="center" vertical="center"/>
    </xf>
    <xf numFmtId="165" fontId="4" fillId="0" borderId="3" xfId="1" applyNumberFormat="1" applyFont="1" applyFill="1" applyBorder="1" applyAlignment="1">
      <alignment horizontal="center" vertical="center"/>
    </xf>
    <xf numFmtId="10" fontId="4" fillId="0" borderId="3" xfId="2" applyNumberFormat="1" applyFont="1" applyFill="1" applyBorder="1" applyAlignment="1">
      <alignment horizontal="center" vertical="center"/>
    </xf>
    <xf numFmtId="43" fontId="3" fillId="0" borderId="0" xfId="1" applyFont="1" applyAlignment="1">
      <alignment horizontal="center"/>
    </xf>
    <xf numFmtId="165" fontId="3" fillId="0" borderId="0" xfId="0" applyNumberFormat="1" applyFont="1"/>
    <xf numFmtId="10" fontId="3" fillId="0" borderId="0" xfId="0" applyNumberFormat="1" applyFont="1"/>
    <xf numFmtId="0" fontId="4" fillId="0" borderId="16" xfId="0" applyFont="1" applyBorder="1"/>
    <xf numFmtId="43" fontId="4" fillId="0" borderId="17" xfId="1" applyFont="1" applyBorder="1" applyAlignment="1">
      <alignment horizontal="center"/>
    </xf>
    <xf numFmtId="43" fontId="4" fillId="0" borderId="18" xfId="1" applyFont="1" applyBorder="1" applyAlignment="1">
      <alignment horizontal="center"/>
    </xf>
    <xf numFmtId="165" fontId="4" fillId="0" borderId="19" xfId="1" applyNumberFormat="1" applyFont="1" applyBorder="1"/>
    <xf numFmtId="9" fontId="4" fillId="0" borderId="20" xfId="1" applyNumberFormat="1" applyFont="1" applyBorder="1" applyAlignment="1">
      <alignment horizontal="center"/>
    </xf>
    <xf numFmtId="9" fontId="4" fillId="0" borderId="21" xfId="1" applyNumberFormat="1" applyFont="1" applyBorder="1" applyAlignment="1">
      <alignment horizontal="center"/>
    </xf>
    <xf numFmtId="0" fontId="4" fillId="0" borderId="22" xfId="0" applyFont="1" applyBorder="1"/>
    <xf numFmtId="165" fontId="3" fillId="0" borderId="23" xfId="1" applyNumberFormat="1" applyFont="1" applyBorder="1" applyAlignment="1">
      <alignment horizontal="center"/>
    </xf>
    <xf numFmtId="165" fontId="3" fillId="0" borderId="24" xfId="1" applyNumberFormat="1" applyFont="1" applyBorder="1" applyAlignment="1">
      <alignment horizontal="center"/>
    </xf>
    <xf numFmtId="0" fontId="4" fillId="0" borderId="25" xfId="0" applyFont="1" applyBorder="1"/>
    <xf numFmtId="43" fontId="3" fillId="0" borderId="26" xfId="1" applyFont="1" applyBorder="1" applyAlignment="1">
      <alignment horizontal="center"/>
    </xf>
    <xf numFmtId="43" fontId="3" fillId="0" borderId="27" xfId="1" applyFont="1" applyBorder="1" applyAlignment="1">
      <alignment horizontal="center"/>
    </xf>
    <xf numFmtId="165" fontId="3" fillId="0" borderId="0" xfId="1" applyNumberFormat="1" applyFont="1" applyAlignment="1">
      <alignment horizontal="center"/>
    </xf>
    <xf numFmtId="43" fontId="3" fillId="3" borderId="0" xfId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3" fillId="3" borderId="0" xfId="0" applyFont="1" applyFill="1" applyBorder="1"/>
    <xf numFmtId="165" fontId="3" fillId="3" borderId="0" xfId="0" applyNumberFormat="1" applyFont="1" applyFill="1" applyBorder="1"/>
    <xf numFmtId="0" fontId="2" fillId="0" borderId="28" xfId="0" applyFont="1" applyBorder="1" applyAlignment="1">
      <alignment vertical="center"/>
    </xf>
    <xf numFmtId="43" fontId="3" fillId="0" borderId="29" xfId="1" applyNumberFormat="1" applyFont="1" applyFill="1" applyBorder="1" applyAlignment="1">
      <alignment horizontal="center" vertical="center"/>
    </xf>
    <xf numFmtId="0" fontId="3" fillId="0" borderId="0" xfId="0" applyFont="1" applyBorder="1"/>
    <xf numFmtId="43" fontId="3" fillId="0" borderId="0" xfId="1" applyFont="1" applyBorder="1" applyAlignment="1">
      <alignment horizontal="center"/>
    </xf>
    <xf numFmtId="3" fontId="2" fillId="0" borderId="28" xfId="0" applyNumberFormat="1" applyFont="1" applyBorder="1" applyAlignment="1">
      <alignment vertical="center"/>
    </xf>
    <xf numFmtId="165" fontId="3" fillId="0" borderId="0" xfId="1" applyNumberFormat="1" applyFont="1" applyBorder="1" applyAlignment="1">
      <alignment horizontal="center"/>
    </xf>
    <xf numFmtId="165" fontId="4" fillId="0" borderId="4" xfId="1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164" fontId="2" fillId="3" borderId="33" xfId="0" applyNumberFormat="1" applyFont="1" applyFill="1" applyBorder="1" applyAlignment="1">
      <alignment horizontal="center" vertical="center" wrapText="1"/>
    </xf>
    <xf numFmtId="164" fontId="2" fillId="0" borderId="32" xfId="0" applyNumberFormat="1" applyFont="1" applyFill="1" applyBorder="1" applyAlignment="1">
      <alignment horizontal="center" vertical="center" wrapText="1"/>
    </xf>
    <xf numFmtId="0" fontId="0" fillId="3" borderId="0" xfId="0" applyFill="1" applyBorder="1" applyAlignment="1"/>
    <xf numFmtId="0" fontId="3" fillId="3" borderId="0" xfId="0" applyFont="1" applyFill="1" applyBorder="1" applyAlignment="1"/>
    <xf numFmtId="165" fontId="3" fillId="3" borderId="12" xfId="1" applyNumberFormat="1" applyFont="1" applyFill="1" applyBorder="1" applyAlignment="1">
      <alignment vertical="center"/>
    </xf>
    <xf numFmtId="166" fontId="4" fillId="0" borderId="4" xfId="0" applyNumberFormat="1" applyFont="1" applyBorder="1" applyAlignment="1">
      <alignment horizontal="center"/>
    </xf>
    <xf numFmtId="166" fontId="3" fillId="0" borderId="4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43" fontId="3" fillId="2" borderId="9" xfId="1" applyNumberFormat="1" applyFont="1" applyFill="1" applyBorder="1" applyAlignment="1">
      <alignment horizontal="center" vertical="center"/>
    </xf>
    <xf numFmtId="43" fontId="3" fillId="2" borderId="5" xfId="1" applyNumberFormat="1" applyFont="1" applyFill="1" applyBorder="1" applyAlignment="1">
      <alignment horizontal="center" vertical="center"/>
    </xf>
    <xf numFmtId="43" fontId="3" fillId="2" borderId="12" xfId="1" applyNumberFormat="1" applyFont="1" applyFill="1" applyBorder="1" applyAlignment="1">
      <alignment horizontal="center" vertical="center"/>
    </xf>
    <xf numFmtId="165" fontId="3" fillId="2" borderId="9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165" fontId="3" fillId="2" borderId="12" xfId="1" applyNumberFormat="1" applyFont="1" applyFill="1" applyBorder="1" applyAlignment="1">
      <alignment horizontal="center" vertical="center"/>
    </xf>
    <xf numFmtId="10" fontId="3" fillId="2" borderId="9" xfId="2" applyNumberFormat="1" applyFont="1" applyFill="1" applyBorder="1" applyAlignment="1">
      <alignment horizontal="center" vertical="center"/>
    </xf>
    <xf numFmtId="10" fontId="3" fillId="2" borderId="5" xfId="2" applyNumberFormat="1" applyFont="1" applyFill="1" applyBorder="1" applyAlignment="1">
      <alignment horizontal="center" vertical="center"/>
    </xf>
    <xf numFmtId="10" fontId="3" fillId="2" borderId="12" xfId="2" applyNumberFormat="1" applyFont="1" applyFill="1" applyBorder="1" applyAlignment="1">
      <alignment horizontal="center" vertical="center"/>
    </xf>
    <xf numFmtId="165" fontId="3" fillId="0" borderId="9" xfId="1" applyNumberFormat="1" applyFont="1" applyFill="1" applyBorder="1" applyAlignment="1">
      <alignment horizontal="center" vertical="center"/>
    </xf>
    <xf numFmtId="165" fontId="3" fillId="0" borderId="5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0" fontId="3" fillId="0" borderId="9" xfId="2" applyNumberFormat="1" applyFont="1" applyFill="1" applyBorder="1" applyAlignment="1">
      <alignment horizontal="center" vertical="center"/>
    </xf>
    <xf numFmtId="10" fontId="3" fillId="0" borderId="5" xfId="2" applyNumberFormat="1" applyFont="1" applyFill="1" applyBorder="1" applyAlignment="1">
      <alignment horizontal="center" vertical="center"/>
    </xf>
    <xf numFmtId="10" fontId="3" fillId="0" borderId="12" xfId="2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43" fontId="3" fillId="0" borderId="9" xfId="1" applyNumberFormat="1" applyFont="1" applyFill="1" applyBorder="1" applyAlignment="1">
      <alignment horizontal="center" vertical="center"/>
    </xf>
    <xf numFmtId="43" fontId="3" fillId="0" borderId="5" xfId="1" applyNumberFormat="1" applyFont="1" applyFill="1" applyBorder="1" applyAlignment="1">
      <alignment horizontal="center" vertical="center"/>
    </xf>
    <xf numFmtId="43" fontId="3" fillId="0" borderId="12" xfId="1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66" fontId="3" fillId="0" borderId="9" xfId="0" applyNumberFormat="1" applyFont="1" applyBorder="1" applyAlignment="1">
      <alignment horizontal="center" vertical="center" wrapText="1"/>
    </xf>
    <xf numFmtId="166" fontId="3" fillId="0" borderId="5" xfId="0" applyNumberFormat="1" applyFont="1" applyBorder="1" applyAlignment="1">
      <alignment horizontal="center" vertical="center" wrapText="1"/>
    </xf>
    <xf numFmtId="166" fontId="3" fillId="0" borderId="12" xfId="0" applyNumberFormat="1" applyFont="1" applyBorder="1" applyAlignment="1">
      <alignment horizontal="center" vertical="center" wrapText="1"/>
    </xf>
    <xf numFmtId="166" fontId="3" fillId="0" borderId="4" xfId="0" applyNumberFormat="1" applyFont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/>
    </xf>
    <xf numFmtId="43" fontId="3" fillId="2" borderId="15" xfId="1" applyNumberFormat="1" applyFont="1" applyFill="1" applyBorder="1" applyAlignment="1">
      <alignment horizontal="center" vertical="center"/>
    </xf>
    <xf numFmtId="43" fontId="3" fillId="2" borderId="28" xfId="1" applyNumberFormat="1" applyFont="1" applyFill="1" applyBorder="1" applyAlignment="1">
      <alignment horizontal="center" vertical="center"/>
    </xf>
    <xf numFmtId="43" fontId="3" fillId="2" borderId="30" xfId="1" applyNumberFormat="1" applyFont="1" applyFill="1" applyBorder="1" applyAlignment="1">
      <alignment horizontal="center" vertical="center"/>
    </xf>
    <xf numFmtId="43" fontId="3" fillId="0" borderId="15" xfId="1" applyNumberFormat="1" applyFont="1" applyFill="1" applyBorder="1" applyAlignment="1">
      <alignment horizontal="center" vertical="center"/>
    </xf>
    <xf numFmtId="43" fontId="3" fillId="0" borderId="28" xfId="1" applyNumberFormat="1" applyFont="1" applyFill="1" applyBorder="1" applyAlignment="1">
      <alignment horizontal="center" vertical="center"/>
    </xf>
    <xf numFmtId="43" fontId="3" fillId="0" borderId="30" xfId="1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9">
    <cellStyle name="Hipervínculo" xfId="3" builtinId="8" hidden="1"/>
    <cellStyle name="Hipervínculo" xfId="5" builtinId="8" hidden="1"/>
    <cellStyle name="Hipervínculo" xfId="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showGridLines="0" zoomScale="70" zoomScaleNormal="70" zoomScalePageLayoutView="70" workbookViewId="0">
      <pane xSplit="2" ySplit="2" topLeftCell="C9" activePane="bottomRight" state="frozen"/>
      <selection pane="topRight" activeCell="C1" sqref="C1"/>
      <selection pane="bottomLeft" activeCell="A4" sqref="A4"/>
      <selection pane="bottomRight" activeCell="I11" sqref="I11:I14"/>
    </sheetView>
  </sheetViews>
  <sheetFormatPr baseColWidth="10" defaultColWidth="10.85546875" defaultRowHeight="15.75" x14ac:dyDescent="0.2"/>
  <cols>
    <col min="1" max="1" width="18.28515625" style="28" customWidth="1"/>
    <col min="2" max="2" width="18.85546875" style="1" customWidth="1"/>
    <col min="3" max="3" width="19.42578125" style="41" customWidth="1"/>
    <col min="4" max="4" width="19.7109375" style="41" customWidth="1"/>
    <col min="5" max="5" width="18.85546875" style="41" bestFit="1" customWidth="1"/>
    <col min="6" max="6" width="20" style="1" customWidth="1"/>
    <col min="7" max="7" width="18.28515625" style="1" customWidth="1"/>
    <col min="8" max="9" width="20.7109375" style="1" bestFit="1" customWidth="1"/>
    <col min="10" max="14" width="18.28515625" style="1" customWidth="1"/>
    <col min="15" max="16384" width="10.85546875" style="1"/>
  </cols>
  <sheetData>
    <row r="1" spans="1:11" ht="15.75" customHeight="1" thickBot="1" x14ac:dyDescent="0.3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80"/>
    </row>
    <row r="2" spans="1:11" s="7" customFormat="1" ht="52.5" customHeight="1" thickBot="1" x14ac:dyDescent="0.3">
      <c r="A2" s="2"/>
      <c r="B2" s="3"/>
      <c r="C2" s="4" t="s">
        <v>1</v>
      </c>
      <c r="D2" s="5" t="s">
        <v>2</v>
      </c>
      <c r="E2" s="5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</row>
    <row r="3" spans="1:11" ht="15" customHeight="1" x14ac:dyDescent="0.2">
      <c r="A3" s="81" t="s">
        <v>10</v>
      </c>
      <c r="B3" s="8" t="s">
        <v>11</v>
      </c>
      <c r="C3" s="9">
        <v>15</v>
      </c>
      <c r="D3" s="10">
        <v>0</v>
      </c>
      <c r="E3" s="83">
        <f>+C6+D6</f>
        <v>245</v>
      </c>
      <c r="F3" s="86">
        <f>+C6*C$56</f>
        <v>221961345.74087331</v>
      </c>
      <c r="G3" s="86">
        <f>+D6*D$56</f>
        <v>50666666.666666657</v>
      </c>
      <c r="H3" s="86">
        <f>+F3+G3</f>
        <v>272628012.40753996</v>
      </c>
      <c r="I3" s="86">
        <v>531543999.99999994</v>
      </c>
      <c r="J3" s="86">
        <f>+I3-H3</f>
        <v>258915987.59245998</v>
      </c>
      <c r="K3" s="89">
        <f>+J3/H3</f>
        <v>0.94970427032060645</v>
      </c>
    </row>
    <row r="4" spans="1:11" ht="15.75" customHeight="1" x14ac:dyDescent="0.2">
      <c r="A4" s="81"/>
      <c r="B4" s="11" t="s">
        <v>12</v>
      </c>
      <c r="C4" s="12">
        <v>99</v>
      </c>
      <c r="D4" s="13">
        <v>7</v>
      </c>
      <c r="E4" s="84"/>
      <c r="F4" s="87"/>
      <c r="G4" s="87"/>
      <c r="H4" s="87"/>
      <c r="I4" s="87"/>
      <c r="J4" s="87"/>
      <c r="K4" s="90"/>
    </row>
    <row r="5" spans="1:11" ht="16.5" customHeight="1" x14ac:dyDescent="0.2">
      <c r="A5" s="81"/>
      <c r="B5" s="11" t="s">
        <v>13</v>
      </c>
      <c r="C5" s="12">
        <v>90</v>
      </c>
      <c r="D5" s="13">
        <v>34</v>
      </c>
      <c r="E5" s="84"/>
      <c r="F5" s="87"/>
      <c r="G5" s="87"/>
      <c r="H5" s="87"/>
      <c r="I5" s="87"/>
      <c r="J5" s="87"/>
      <c r="K5" s="90"/>
    </row>
    <row r="6" spans="1:11" ht="17.25" customHeight="1" thickBot="1" x14ac:dyDescent="0.3">
      <c r="A6" s="82"/>
      <c r="B6" s="14" t="s">
        <v>14</v>
      </c>
      <c r="C6" s="15">
        <f>SUM(C3:C5)</f>
        <v>204</v>
      </c>
      <c r="D6" s="16">
        <f t="shared" ref="D6" si="0">SUM(D3:D5)</f>
        <v>41</v>
      </c>
      <c r="E6" s="85"/>
      <c r="F6" s="88"/>
      <c r="G6" s="88"/>
      <c r="H6" s="88"/>
      <c r="I6" s="88"/>
      <c r="J6" s="88"/>
      <c r="K6" s="91"/>
    </row>
    <row r="7" spans="1:11" ht="15" customHeight="1" x14ac:dyDescent="0.2">
      <c r="A7" s="99" t="s">
        <v>15</v>
      </c>
      <c r="B7" s="17" t="s">
        <v>11</v>
      </c>
      <c r="C7" s="18">
        <v>14</v>
      </c>
      <c r="D7" s="19">
        <v>0</v>
      </c>
      <c r="E7" s="102">
        <f t="shared" ref="E7" si="1">+C10+D10</f>
        <v>184</v>
      </c>
      <c r="F7" s="92">
        <f t="shared" ref="F7:G7" si="2">+C10*C$56</f>
        <v>168647100.93056551</v>
      </c>
      <c r="G7" s="92">
        <f t="shared" si="2"/>
        <v>35837398.373983733</v>
      </c>
      <c r="H7" s="92">
        <f t="shared" ref="H7" si="3">+F7+G7</f>
        <v>204484499.30454925</v>
      </c>
      <c r="I7" s="92">
        <v>402932000.00000006</v>
      </c>
      <c r="J7" s="92">
        <f>+I7-H7</f>
        <v>198447500.69545081</v>
      </c>
      <c r="K7" s="95">
        <f>+J7/H7</f>
        <v>0.97047698661937587</v>
      </c>
    </row>
    <row r="8" spans="1:11" ht="15.75" customHeight="1" x14ac:dyDescent="0.2">
      <c r="A8" s="100"/>
      <c r="B8" s="20" t="s">
        <v>12</v>
      </c>
      <c r="C8" s="21">
        <v>74</v>
      </c>
      <c r="D8" s="22">
        <v>0</v>
      </c>
      <c r="E8" s="103"/>
      <c r="F8" s="93"/>
      <c r="G8" s="93"/>
      <c r="H8" s="93"/>
      <c r="I8" s="93"/>
      <c r="J8" s="93"/>
      <c r="K8" s="96"/>
    </row>
    <row r="9" spans="1:11" ht="16.5" customHeight="1" x14ac:dyDescent="0.2">
      <c r="A9" s="100"/>
      <c r="B9" s="20" t="s">
        <v>13</v>
      </c>
      <c r="C9" s="21">
        <v>67</v>
      </c>
      <c r="D9" s="22">
        <v>29</v>
      </c>
      <c r="E9" s="103"/>
      <c r="F9" s="93"/>
      <c r="G9" s="93"/>
      <c r="H9" s="93"/>
      <c r="I9" s="93"/>
      <c r="J9" s="93"/>
      <c r="K9" s="96"/>
    </row>
    <row r="10" spans="1:11" s="26" customFormat="1" ht="17.25" customHeight="1" thickBot="1" x14ac:dyDescent="0.3">
      <c r="A10" s="101"/>
      <c r="B10" s="23" t="s">
        <v>14</v>
      </c>
      <c r="C10" s="24">
        <f t="shared" ref="C10:D22" si="4">SUM(C7:C9)</f>
        <v>155</v>
      </c>
      <c r="D10" s="25">
        <f t="shared" si="4"/>
        <v>29</v>
      </c>
      <c r="E10" s="104"/>
      <c r="F10" s="94"/>
      <c r="G10" s="94"/>
      <c r="H10" s="94"/>
      <c r="I10" s="94"/>
      <c r="J10" s="94"/>
      <c r="K10" s="97"/>
    </row>
    <row r="11" spans="1:11" ht="15" customHeight="1" x14ac:dyDescent="0.2">
      <c r="A11" s="98" t="s">
        <v>16</v>
      </c>
      <c r="B11" s="27" t="s">
        <v>11</v>
      </c>
      <c r="C11" s="9">
        <v>73</v>
      </c>
      <c r="D11" s="10">
        <v>30</v>
      </c>
      <c r="E11" s="83">
        <f t="shared" ref="E11" si="5">+C14+D14</f>
        <v>419</v>
      </c>
      <c r="F11" s="86">
        <f t="shared" ref="F11:G11" si="6">+C14*C$56</f>
        <v>354702934.86041522</v>
      </c>
      <c r="G11" s="86">
        <f t="shared" si="6"/>
        <v>114926829.26829265</v>
      </c>
      <c r="H11" s="86">
        <f t="shared" ref="H11" si="7">+F11+G11</f>
        <v>469629764.12870789</v>
      </c>
      <c r="I11" s="86">
        <v>868588000.00000012</v>
      </c>
      <c r="J11" s="86">
        <f t="shared" ref="J11" si="8">+I11-H11</f>
        <v>398958235.87129223</v>
      </c>
      <c r="K11" s="89">
        <f t="shared" ref="K11" si="9">+J11/H11</f>
        <v>0.84951650501000353</v>
      </c>
    </row>
    <row r="12" spans="1:11" ht="15.75" customHeight="1" x14ac:dyDescent="0.2">
      <c r="A12" s="81"/>
      <c r="B12" s="11" t="s">
        <v>12</v>
      </c>
      <c r="C12" s="12">
        <v>122</v>
      </c>
      <c r="D12" s="13">
        <v>12</v>
      </c>
      <c r="E12" s="84"/>
      <c r="F12" s="87"/>
      <c r="G12" s="87"/>
      <c r="H12" s="87"/>
      <c r="I12" s="87"/>
      <c r="J12" s="87"/>
      <c r="K12" s="90"/>
    </row>
    <row r="13" spans="1:11" ht="16.5" customHeight="1" x14ac:dyDescent="0.2">
      <c r="A13" s="81"/>
      <c r="B13" s="11" t="s">
        <v>13</v>
      </c>
      <c r="C13" s="12">
        <v>131</v>
      </c>
      <c r="D13" s="13">
        <v>51</v>
      </c>
      <c r="E13" s="84"/>
      <c r="F13" s="87"/>
      <c r="G13" s="87"/>
      <c r="H13" s="87"/>
      <c r="I13" s="87"/>
      <c r="J13" s="87"/>
      <c r="K13" s="90"/>
    </row>
    <row r="14" spans="1:11" s="26" customFormat="1" ht="17.25" customHeight="1" thickBot="1" x14ac:dyDescent="0.3">
      <c r="A14" s="82"/>
      <c r="B14" s="14" t="s">
        <v>14</v>
      </c>
      <c r="C14" s="15">
        <f t="shared" ref="C14" si="10">SUM(C11:C13)</f>
        <v>326</v>
      </c>
      <c r="D14" s="16">
        <f t="shared" si="4"/>
        <v>93</v>
      </c>
      <c r="E14" s="85"/>
      <c r="F14" s="88"/>
      <c r="G14" s="88"/>
      <c r="H14" s="88"/>
      <c r="I14" s="88"/>
      <c r="J14" s="88"/>
      <c r="K14" s="91"/>
    </row>
    <row r="15" spans="1:11" ht="15" customHeight="1" x14ac:dyDescent="0.2">
      <c r="A15" s="99" t="s">
        <v>17</v>
      </c>
      <c r="B15" s="17" t="s">
        <v>11</v>
      </c>
      <c r="C15" s="18">
        <v>60</v>
      </c>
      <c r="D15" s="19">
        <v>0</v>
      </c>
      <c r="E15" s="102">
        <f t="shared" ref="E15" si="11">+C18+D18</f>
        <v>209</v>
      </c>
      <c r="F15" s="92">
        <f t="shared" ref="F15:G15" si="12">+C18*C$56</f>
        <v>192584108.80458125</v>
      </c>
      <c r="G15" s="92">
        <f t="shared" si="12"/>
        <v>39544715.447154462</v>
      </c>
      <c r="H15" s="92">
        <f t="shared" ref="H15" si="13">+F15+G15</f>
        <v>232128824.25173572</v>
      </c>
      <c r="I15" s="92">
        <v>460437000.00000006</v>
      </c>
      <c r="J15" s="92">
        <f t="shared" ref="J15" si="14">+I15-H15</f>
        <v>228308175.74826434</v>
      </c>
      <c r="K15" s="95">
        <f t="shared" ref="K15" si="15">+J15/H15</f>
        <v>0.98354082688443722</v>
      </c>
    </row>
    <row r="16" spans="1:11" ht="15.75" customHeight="1" x14ac:dyDescent="0.2">
      <c r="A16" s="100"/>
      <c r="B16" s="20" t="s">
        <v>12</v>
      </c>
      <c r="C16" s="21">
        <v>58</v>
      </c>
      <c r="D16" s="22">
        <v>17</v>
      </c>
      <c r="E16" s="103"/>
      <c r="F16" s="93"/>
      <c r="G16" s="93"/>
      <c r="H16" s="93"/>
      <c r="I16" s="93"/>
      <c r="J16" s="93"/>
      <c r="K16" s="96"/>
    </row>
    <row r="17" spans="1:11" ht="16.5" customHeight="1" x14ac:dyDescent="0.2">
      <c r="A17" s="100"/>
      <c r="B17" s="20" t="s">
        <v>13</v>
      </c>
      <c r="C17" s="21">
        <v>59</v>
      </c>
      <c r="D17" s="22">
        <v>15</v>
      </c>
      <c r="E17" s="103"/>
      <c r="F17" s="93"/>
      <c r="G17" s="93"/>
      <c r="H17" s="93"/>
      <c r="I17" s="93"/>
      <c r="J17" s="93"/>
      <c r="K17" s="96"/>
    </row>
    <row r="18" spans="1:11" s="26" customFormat="1" ht="17.25" customHeight="1" thickBot="1" x14ac:dyDescent="0.3">
      <c r="A18" s="101"/>
      <c r="B18" s="23" t="s">
        <v>14</v>
      </c>
      <c r="C18" s="24">
        <f t="shared" ref="C18" si="16">SUM(C15:C17)</f>
        <v>177</v>
      </c>
      <c r="D18" s="25">
        <f t="shared" si="4"/>
        <v>32</v>
      </c>
      <c r="E18" s="104"/>
      <c r="F18" s="94"/>
      <c r="G18" s="94"/>
      <c r="H18" s="94"/>
      <c r="I18" s="94"/>
      <c r="J18" s="94"/>
      <c r="K18" s="97"/>
    </row>
    <row r="19" spans="1:11" ht="15" customHeight="1" x14ac:dyDescent="0.2">
      <c r="A19" s="98" t="s">
        <v>18</v>
      </c>
      <c r="B19" s="27" t="s">
        <v>11</v>
      </c>
      <c r="C19" s="9">
        <v>28</v>
      </c>
      <c r="D19" s="10">
        <v>0</v>
      </c>
      <c r="E19" s="83">
        <f t="shared" ref="E19" si="17">+C22+D22</f>
        <v>162</v>
      </c>
      <c r="F19" s="86">
        <f t="shared" ref="F19:G19" si="18">+C22*C$56</f>
        <v>138181818.18181819</v>
      </c>
      <c r="G19" s="86">
        <f t="shared" si="18"/>
        <v>43252032.520325191</v>
      </c>
      <c r="H19" s="86">
        <f t="shared" ref="H19" si="19">+F19+G19</f>
        <v>181433850.70214337</v>
      </c>
      <c r="I19" s="86">
        <v>335699000</v>
      </c>
      <c r="J19" s="86">
        <f t="shared" ref="J19" si="20">+I19-H19</f>
        <v>154265149.29785663</v>
      </c>
      <c r="K19" s="89">
        <f t="shared" ref="K19" si="21">+J19/H19</f>
        <v>0.85025560941828271</v>
      </c>
    </row>
    <row r="20" spans="1:11" ht="15.75" customHeight="1" x14ac:dyDescent="0.2">
      <c r="A20" s="81"/>
      <c r="B20" s="11" t="s">
        <v>12</v>
      </c>
      <c r="C20" s="12">
        <v>46</v>
      </c>
      <c r="D20" s="13">
        <v>11</v>
      </c>
      <c r="E20" s="84"/>
      <c r="F20" s="87"/>
      <c r="G20" s="87"/>
      <c r="H20" s="87"/>
      <c r="I20" s="87"/>
      <c r="J20" s="87"/>
      <c r="K20" s="90"/>
    </row>
    <row r="21" spans="1:11" ht="16.5" customHeight="1" x14ac:dyDescent="0.2">
      <c r="A21" s="81"/>
      <c r="B21" s="11" t="s">
        <v>13</v>
      </c>
      <c r="C21" s="12">
        <v>53</v>
      </c>
      <c r="D21" s="13">
        <v>24</v>
      </c>
      <c r="E21" s="84"/>
      <c r="F21" s="87"/>
      <c r="G21" s="87"/>
      <c r="H21" s="87"/>
      <c r="I21" s="87"/>
      <c r="J21" s="87"/>
      <c r="K21" s="90"/>
    </row>
    <row r="22" spans="1:11" s="26" customFormat="1" ht="17.25" customHeight="1" thickBot="1" x14ac:dyDescent="0.3">
      <c r="A22" s="82"/>
      <c r="B22" s="14" t="s">
        <v>14</v>
      </c>
      <c r="C22" s="15">
        <f t="shared" ref="C22" si="22">SUM(C19:C21)</f>
        <v>127</v>
      </c>
      <c r="D22" s="16">
        <f t="shared" si="4"/>
        <v>35</v>
      </c>
      <c r="E22" s="85"/>
      <c r="F22" s="88"/>
      <c r="G22" s="88"/>
      <c r="H22" s="88"/>
      <c r="I22" s="88"/>
      <c r="J22" s="88"/>
      <c r="K22" s="91"/>
    </row>
    <row r="23" spans="1:11" ht="15" customHeight="1" x14ac:dyDescent="0.2">
      <c r="A23" s="99" t="s">
        <v>19</v>
      </c>
      <c r="B23" s="17" t="s">
        <v>11</v>
      </c>
      <c r="C23" s="18">
        <v>32</v>
      </c>
      <c r="D23" s="19">
        <v>0</v>
      </c>
      <c r="E23" s="102">
        <f t="shared" ref="E23" si="23">+C26+D26</f>
        <v>162</v>
      </c>
      <c r="F23" s="92">
        <f t="shared" ref="F23:G23" si="24">+C26*C$56</f>
        <v>140357909.80672872</v>
      </c>
      <c r="G23" s="92">
        <f t="shared" si="24"/>
        <v>40780487.804878041</v>
      </c>
      <c r="H23" s="92">
        <f t="shared" ref="H23" si="25">+F23+G23</f>
        <v>181138397.61160678</v>
      </c>
      <c r="I23" s="92">
        <v>341614000</v>
      </c>
      <c r="J23" s="92">
        <f t="shared" ref="J23" si="26">+I23-H23</f>
        <v>160475602.38839322</v>
      </c>
      <c r="K23" s="95">
        <f t="shared" ref="K23" si="27">+J23/H23</f>
        <v>0.88592813287705963</v>
      </c>
    </row>
    <row r="24" spans="1:11" ht="15.75" customHeight="1" x14ac:dyDescent="0.2">
      <c r="A24" s="100"/>
      <c r="B24" s="20" t="s">
        <v>12</v>
      </c>
      <c r="C24" s="21">
        <v>45</v>
      </c>
      <c r="D24" s="22">
        <v>11</v>
      </c>
      <c r="E24" s="103"/>
      <c r="F24" s="93"/>
      <c r="G24" s="93"/>
      <c r="H24" s="93"/>
      <c r="I24" s="93"/>
      <c r="J24" s="93"/>
      <c r="K24" s="96"/>
    </row>
    <row r="25" spans="1:11" ht="16.5" customHeight="1" x14ac:dyDescent="0.2">
      <c r="A25" s="100"/>
      <c r="B25" s="20" t="s">
        <v>13</v>
      </c>
      <c r="C25" s="21">
        <v>52</v>
      </c>
      <c r="D25" s="22">
        <v>22</v>
      </c>
      <c r="E25" s="103"/>
      <c r="F25" s="93"/>
      <c r="G25" s="93"/>
      <c r="H25" s="93"/>
      <c r="I25" s="93"/>
      <c r="J25" s="93"/>
      <c r="K25" s="96"/>
    </row>
    <row r="26" spans="1:11" s="26" customFormat="1" ht="17.25" customHeight="1" thickBot="1" x14ac:dyDescent="0.3">
      <c r="A26" s="101"/>
      <c r="B26" s="23" t="s">
        <v>14</v>
      </c>
      <c r="C26" s="24">
        <f t="shared" ref="C26:D34" si="28">SUM(C23:C25)</f>
        <v>129</v>
      </c>
      <c r="D26" s="25">
        <f t="shared" si="28"/>
        <v>33</v>
      </c>
      <c r="E26" s="104"/>
      <c r="F26" s="94"/>
      <c r="G26" s="94"/>
      <c r="H26" s="94"/>
      <c r="I26" s="94"/>
      <c r="J26" s="94"/>
      <c r="K26" s="97"/>
    </row>
    <row r="27" spans="1:11" ht="15" customHeight="1" x14ac:dyDescent="0.2">
      <c r="A27" s="98" t="s">
        <v>20</v>
      </c>
      <c r="B27" s="27" t="s">
        <v>11</v>
      </c>
      <c r="C27" s="9">
        <v>61</v>
      </c>
      <c r="D27" s="10">
        <v>0</v>
      </c>
      <c r="E27" s="83">
        <f t="shared" ref="E27" si="29">+C30+D30</f>
        <v>212</v>
      </c>
      <c r="F27" s="86">
        <f t="shared" ref="F27:G27" si="30">+C30*C$56</f>
        <v>195848246.24194705</v>
      </c>
      <c r="G27" s="86">
        <f t="shared" si="30"/>
        <v>39544715.447154462</v>
      </c>
      <c r="H27" s="86">
        <f t="shared" ref="H27" si="31">+F27+G27</f>
        <v>235392961.68910152</v>
      </c>
      <c r="I27" s="86">
        <v>467435000</v>
      </c>
      <c r="J27" s="86">
        <f t="shared" ref="J27" si="32">+I27-H27</f>
        <v>232042038.31089848</v>
      </c>
      <c r="K27" s="89">
        <f t="shared" ref="K27" si="33">+J27/H27</f>
        <v>0.98576455577024091</v>
      </c>
    </row>
    <row r="28" spans="1:11" ht="15.75" customHeight="1" x14ac:dyDescent="0.2">
      <c r="A28" s="81"/>
      <c r="B28" s="11" t="s">
        <v>12</v>
      </c>
      <c r="C28" s="12">
        <v>62</v>
      </c>
      <c r="D28" s="13">
        <v>13</v>
      </c>
      <c r="E28" s="84"/>
      <c r="F28" s="87"/>
      <c r="G28" s="87"/>
      <c r="H28" s="87"/>
      <c r="I28" s="87"/>
      <c r="J28" s="87"/>
      <c r="K28" s="90"/>
    </row>
    <row r="29" spans="1:11" ht="16.5" customHeight="1" x14ac:dyDescent="0.2">
      <c r="A29" s="81"/>
      <c r="B29" s="11" t="s">
        <v>13</v>
      </c>
      <c r="C29" s="12">
        <v>57</v>
      </c>
      <c r="D29" s="13">
        <v>19</v>
      </c>
      <c r="E29" s="84"/>
      <c r="F29" s="87"/>
      <c r="G29" s="87"/>
      <c r="H29" s="87"/>
      <c r="I29" s="87"/>
      <c r="J29" s="87"/>
      <c r="K29" s="90"/>
    </row>
    <row r="30" spans="1:11" s="26" customFormat="1" ht="17.25" customHeight="1" thickBot="1" x14ac:dyDescent="0.3">
      <c r="A30" s="82"/>
      <c r="B30" s="14" t="s">
        <v>14</v>
      </c>
      <c r="C30" s="15">
        <f t="shared" ref="C30" si="34">SUM(C27:C29)</f>
        <v>180</v>
      </c>
      <c r="D30" s="16">
        <f t="shared" si="28"/>
        <v>32</v>
      </c>
      <c r="E30" s="85"/>
      <c r="F30" s="88"/>
      <c r="G30" s="88"/>
      <c r="H30" s="88"/>
      <c r="I30" s="88"/>
      <c r="J30" s="88"/>
      <c r="K30" s="91"/>
    </row>
    <row r="31" spans="1:11" ht="15" customHeight="1" x14ac:dyDescent="0.2">
      <c r="A31" s="99" t="s">
        <v>21</v>
      </c>
      <c r="B31" s="17" t="s">
        <v>11</v>
      </c>
      <c r="C31" s="18">
        <v>117</v>
      </c>
      <c r="D31" s="19">
        <v>0</v>
      </c>
      <c r="E31" s="102">
        <f t="shared" ref="E31" si="35">+C34+D34</f>
        <v>339</v>
      </c>
      <c r="F31" s="92">
        <f t="shared" ref="F31:G31" si="36">+C34*C$56</f>
        <v>316621331.42448103</v>
      </c>
      <c r="G31" s="92">
        <f t="shared" si="36"/>
        <v>59317073.170731694</v>
      </c>
      <c r="H31" s="92">
        <f t="shared" ref="H31" si="37">+F31+G31</f>
        <v>375938404.5952127</v>
      </c>
      <c r="I31" s="92">
        <v>751757000</v>
      </c>
      <c r="J31" s="92">
        <f t="shared" ref="J31" si="38">+I31-H31</f>
        <v>375818595.4047873</v>
      </c>
      <c r="K31" s="95">
        <f t="shared" ref="K31" si="39">+J31/H31</f>
        <v>0.99968130632848118</v>
      </c>
    </row>
    <row r="32" spans="1:11" ht="15.75" customHeight="1" x14ac:dyDescent="0.2">
      <c r="A32" s="100"/>
      <c r="B32" s="20" t="s">
        <v>12</v>
      </c>
      <c r="C32" s="21">
        <v>99</v>
      </c>
      <c r="D32" s="22">
        <v>29</v>
      </c>
      <c r="E32" s="103"/>
      <c r="F32" s="93"/>
      <c r="G32" s="93"/>
      <c r="H32" s="93"/>
      <c r="I32" s="93"/>
      <c r="J32" s="93"/>
      <c r="K32" s="96"/>
    </row>
    <row r="33" spans="1:11" ht="16.5" customHeight="1" x14ac:dyDescent="0.2">
      <c r="A33" s="100"/>
      <c r="B33" s="20" t="s">
        <v>13</v>
      </c>
      <c r="C33" s="21">
        <v>75</v>
      </c>
      <c r="D33" s="22">
        <v>19</v>
      </c>
      <c r="E33" s="103"/>
      <c r="F33" s="93"/>
      <c r="G33" s="93"/>
      <c r="H33" s="93"/>
      <c r="I33" s="93"/>
      <c r="J33" s="93"/>
      <c r="K33" s="96"/>
    </row>
    <row r="34" spans="1:11" s="26" customFormat="1" ht="17.25" customHeight="1" thickBot="1" x14ac:dyDescent="0.3">
      <c r="A34" s="101"/>
      <c r="B34" s="23" t="s">
        <v>14</v>
      </c>
      <c r="C34" s="24">
        <f t="shared" ref="C34" si="40">SUM(C31:C33)</f>
        <v>291</v>
      </c>
      <c r="D34" s="25">
        <f t="shared" si="28"/>
        <v>48</v>
      </c>
      <c r="E34" s="104"/>
      <c r="F34" s="94"/>
      <c r="G34" s="94"/>
      <c r="H34" s="94"/>
      <c r="I34" s="94"/>
      <c r="J34" s="94"/>
      <c r="K34" s="97"/>
    </row>
    <row r="35" spans="1:11" ht="16.5" customHeight="1" x14ac:dyDescent="0.2">
      <c r="A35" s="98" t="s">
        <v>22</v>
      </c>
      <c r="B35" s="27" t="s">
        <v>11</v>
      </c>
      <c r="C35" s="10">
        <v>116</v>
      </c>
      <c r="D35" s="10">
        <v>10</v>
      </c>
      <c r="E35" s="83">
        <f>+D37+C37</f>
        <v>364</v>
      </c>
      <c r="F35" s="86">
        <f>+C37*C$56</f>
        <v>350350751.61059415</v>
      </c>
      <c r="G35" s="86">
        <f>+D37*D$56</f>
        <v>51902439.024390236</v>
      </c>
      <c r="H35" s="86">
        <f>+F35+G35</f>
        <v>402253190.63498437</v>
      </c>
      <c r="I35" s="86">
        <v>826621000</v>
      </c>
      <c r="J35" s="86">
        <f>+I35-H35</f>
        <v>424367809.36501563</v>
      </c>
      <c r="K35" s="89">
        <f>+J35/H35</f>
        <v>1.0549768634404659</v>
      </c>
    </row>
    <row r="36" spans="1:11" ht="16.5" customHeight="1" x14ac:dyDescent="0.2">
      <c r="A36" s="81"/>
      <c r="B36" s="11" t="s">
        <v>12</v>
      </c>
      <c r="C36" s="13">
        <v>206</v>
      </c>
      <c r="D36" s="13">
        <v>32</v>
      </c>
      <c r="E36" s="84"/>
      <c r="F36" s="87"/>
      <c r="G36" s="87"/>
      <c r="H36" s="87"/>
      <c r="I36" s="87"/>
      <c r="J36" s="87"/>
      <c r="K36" s="90"/>
    </row>
    <row r="37" spans="1:11" s="26" customFormat="1" ht="16.5" thickBot="1" x14ac:dyDescent="0.3">
      <c r="A37" s="82"/>
      <c r="B37" s="14" t="s">
        <v>14</v>
      </c>
      <c r="C37" s="16">
        <f>SUM(C35:C36)</f>
        <v>322</v>
      </c>
      <c r="D37" s="16">
        <f>SUM(D35:D36)</f>
        <v>42</v>
      </c>
      <c r="E37" s="85"/>
      <c r="F37" s="88"/>
      <c r="G37" s="88"/>
      <c r="H37" s="88"/>
      <c r="I37" s="88"/>
      <c r="J37" s="88"/>
      <c r="K37" s="91"/>
    </row>
    <row r="38" spans="1:11" ht="16.5" customHeight="1" x14ac:dyDescent="0.2">
      <c r="A38" s="99" t="s">
        <v>23</v>
      </c>
      <c r="B38" s="17" t="s">
        <v>11</v>
      </c>
      <c r="C38" s="19">
        <v>102</v>
      </c>
      <c r="D38" s="19">
        <v>30</v>
      </c>
      <c r="E38" s="102">
        <f t="shared" ref="E38" si="41">+D40+C40</f>
        <v>246</v>
      </c>
      <c r="F38" s="92">
        <f t="shared" ref="F38:G38" si="42">+C40*C$56</f>
        <v>204552612.74158913</v>
      </c>
      <c r="G38" s="92">
        <f t="shared" si="42"/>
        <v>71674796.747967467</v>
      </c>
      <c r="H38" s="92">
        <f t="shared" ref="H38" si="43">+F38+G38</f>
        <v>276227409.48955661</v>
      </c>
      <c r="I38" s="92">
        <v>499751000.00000006</v>
      </c>
      <c r="J38" s="92">
        <f t="shared" ref="J38" si="44">+I38-H38</f>
        <v>223523590.51044345</v>
      </c>
      <c r="K38" s="95">
        <f t="shared" ref="K38" si="45">+J38/H38</f>
        <v>0.80920134219661588</v>
      </c>
    </row>
    <row r="39" spans="1:11" ht="16.5" customHeight="1" x14ac:dyDescent="0.2">
      <c r="A39" s="100"/>
      <c r="B39" s="20" t="s">
        <v>12</v>
      </c>
      <c r="C39" s="22">
        <v>86</v>
      </c>
      <c r="D39" s="22">
        <v>28</v>
      </c>
      <c r="E39" s="103"/>
      <c r="F39" s="93"/>
      <c r="G39" s="93"/>
      <c r="H39" s="93"/>
      <c r="I39" s="93"/>
      <c r="J39" s="93"/>
      <c r="K39" s="96"/>
    </row>
    <row r="40" spans="1:11" s="26" customFormat="1" ht="16.5" thickBot="1" x14ac:dyDescent="0.3">
      <c r="A40" s="101"/>
      <c r="B40" s="23" t="s">
        <v>14</v>
      </c>
      <c r="C40" s="25">
        <f t="shared" ref="C40:D40" si="46">SUM(C38:C39)</f>
        <v>188</v>
      </c>
      <c r="D40" s="25">
        <f t="shared" si="46"/>
        <v>58</v>
      </c>
      <c r="E40" s="104"/>
      <c r="F40" s="94"/>
      <c r="G40" s="94"/>
      <c r="H40" s="94"/>
      <c r="I40" s="94"/>
      <c r="J40" s="94"/>
      <c r="K40" s="97"/>
    </row>
    <row r="41" spans="1:11" ht="16.5" customHeight="1" x14ac:dyDescent="0.2">
      <c r="A41" s="98" t="s">
        <v>24</v>
      </c>
      <c r="B41" s="27" t="s">
        <v>11</v>
      </c>
      <c r="C41" s="10">
        <v>100</v>
      </c>
      <c r="D41" s="10">
        <v>24</v>
      </c>
      <c r="E41" s="83">
        <f t="shared" ref="E41" si="47">+D43+C43</f>
        <v>241</v>
      </c>
      <c r="F41" s="86">
        <f t="shared" ref="F41:G41" si="48">+C43*C$56</f>
        <v>207816750.17895493</v>
      </c>
      <c r="G41" s="86">
        <f t="shared" si="48"/>
        <v>61788617.886178851</v>
      </c>
      <c r="H41" s="86">
        <f t="shared" ref="H41" si="49">+F41+G41</f>
        <v>269605368.06513381</v>
      </c>
      <c r="I41" s="86">
        <v>504896000</v>
      </c>
      <c r="J41" s="86">
        <f t="shared" ref="J41" si="50">+I41-H41</f>
        <v>235290631.93486619</v>
      </c>
      <c r="K41" s="89">
        <f t="shared" ref="K41" si="51">+J41/H41</f>
        <v>0.87272235572854939</v>
      </c>
    </row>
    <row r="42" spans="1:11" ht="16.5" customHeight="1" x14ac:dyDescent="0.2">
      <c r="A42" s="81"/>
      <c r="B42" s="11" t="s">
        <v>12</v>
      </c>
      <c r="C42" s="13">
        <v>91</v>
      </c>
      <c r="D42" s="13">
        <v>26</v>
      </c>
      <c r="E42" s="84"/>
      <c r="F42" s="87"/>
      <c r="G42" s="87"/>
      <c r="H42" s="87"/>
      <c r="I42" s="87"/>
      <c r="J42" s="87"/>
      <c r="K42" s="90"/>
    </row>
    <row r="43" spans="1:11" s="26" customFormat="1" ht="16.5" thickBot="1" x14ac:dyDescent="0.3">
      <c r="A43" s="82"/>
      <c r="B43" s="14" t="s">
        <v>14</v>
      </c>
      <c r="C43" s="16">
        <f t="shared" ref="C43:D43" si="52">SUM(C41:C42)</f>
        <v>191</v>
      </c>
      <c r="D43" s="16">
        <f t="shared" si="52"/>
        <v>50</v>
      </c>
      <c r="E43" s="85"/>
      <c r="F43" s="88"/>
      <c r="G43" s="88"/>
      <c r="H43" s="88"/>
      <c r="I43" s="88"/>
      <c r="J43" s="88"/>
      <c r="K43" s="91"/>
    </row>
    <row r="44" spans="1:11" ht="16.5" customHeight="1" x14ac:dyDescent="0.2">
      <c r="A44" s="99" t="s">
        <v>25</v>
      </c>
      <c r="B44" s="17" t="s">
        <v>11</v>
      </c>
      <c r="C44" s="19">
        <v>134</v>
      </c>
      <c r="D44" s="19">
        <v>58</v>
      </c>
      <c r="E44" s="102">
        <f t="shared" ref="E44" si="53">+D46+C46</f>
        <v>310</v>
      </c>
      <c r="F44" s="92">
        <f t="shared" ref="F44:G44" si="54">+C46*C$56</f>
        <v>274187544.73872584</v>
      </c>
      <c r="G44" s="92">
        <f t="shared" si="54"/>
        <v>71674796.747967467</v>
      </c>
      <c r="H44" s="92">
        <f t="shared" ref="H44" si="55">+F44+G44</f>
        <v>345862341.48669332</v>
      </c>
      <c r="I44" s="92">
        <v>661318000</v>
      </c>
      <c r="J44" s="92">
        <f t="shared" ref="J44" si="56">+I44-H44</f>
        <v>315455658.51330668</v>
      </c>
      <c r="K44" s="95">
        <f t="shared" ref="K44" si="57">+J44/H44</f>
        <v>0.91208443555119889</v>
      </c>
    </row>
    <row r="45" spans="1:11" ht="16.5" customHeight="1" x14ac:dyDescent="0.2">
      <c r="A45" s="100"/>
      <c r="B45" s="20" t="s">
        <v>12</v>
      </c>
      <c r="C45" s="22">
        <v>118</v>
      </c>
      <c r="D45" s="22">
        <v>0</v>
      </c>
      <c r="E45" s="103"/>
      <c r="F45" s="93"/>
      <c r="G45" s="93"/>
      <c r="H45" s="93"/>
      <c r="I45" s="93"/>
      <c r="J45" s="93"/>
      <c r="K45" s="96"/>
    </row>
    <row r="46" spans="1:11" s="26" customFormat="1" ht="16.5" thickBot="1" x14ac:dyDescent="0.3">
      <c r="A46" s="101"/>
      <c r="B46" s="23" t="s">
        <v>14</v>
      </c>
      <c r="C46" s="25">
        <f t="shared" ref="C46:D46" si="58">SUM(C44:C45)</f>
        <v>252</v>
      </c>
      <c r="D46" s="25">
        <f t="shared" si="58"/>
        <v>58</v>
      </c>
      <c r="E46" s="104"/>
      <c r="F46" s="94"/>
      <c r="G46" s="94"/>
      <c r="H46" s="94"/>
      <c r="I46" s="94"/>
      <c r="J46" s="94"/>
      <c r="K46" s="97"/>
    </row>
    <row r="47" spans="1:11" ht="16.5" customHeight="1" x14ac:dyDescent="0.2">
      <c r="A47" s="98" t="s">
        <v>26</v>
      </c>
      <c r="B47" s="27" t="s">
        <v>11</v>
      </c>
      <c r="C47" s="10">
        <v>134</v>
      </c>
      <c r="D47" s="10">
        <v>64</v>
      </c>
      <c r="E47" s="83">
        <f t="shared" ref="E47" si="59">+D49+C49</f>
        <v>316</v>
      </c>
      <c r="F47" s="86">
        <f t="shared" ref="F47:G47" si="60">+C49*C$56</f>
        <v>274187544.73872584</v>
      </c>
      <c r="G47" s="86">
        <f t="shared" si="60"/>
        <v>79089430.894308925</v>
      </c>
      <c r="H47" s="86">
        <f t="shared" ref="H47" si="61">+F47+G47</f>
        <v>353276975.63303477</v>
      </c>
      <c r="I47" s="86">
        <v>665050000</v>
      </c>
      <c r="J47" s="86">
        <f t="shared" ref="J47" si="62">+I47-H47</f>
        <v>311773024.36696523</v>
      </c>
      <c r="K47" s="89">
        <f t="shared" ref="K47" si="63">+J47/H47</f>
        <v>0.88251724814021959</v>
      </c>
    </row>
    <row r="48" spans="1:11" ht="16.5" customHeight="1" x14ac:dyDescent="0.2">
      <c r="A48" s="81"/>
      <c r="B48" s="11" t="s">
        <v>12</v>
      </c>
      <c r="C48" s="13">
        <v>118</v>
      </c>
      <c r="D48" s="13">
        <v>0</v>
      </c>
      <c r="E48" s="84"/>
      <c r="F48" s="87"/>
      <c r="G48" s="87"/>
      <c r="H48" s="87"/>
      <c r="I48" s="87"/>
      <c r="J48" s="87"/>
      <c r="K48" s="90"/>
    </row>
    <row r="49" spans="1:11" s="26" customFormat="1" ht="16.5" thickBot="1" x14ac:dyDescent="0.3">
      <c r="A49" s="82"/>
      <c r="B49" s="14" t="s">
        <v>14</v>
      </c>
      <c r="C49" s="16">
        <f t="shared" ref="C49:D49" si="64">SUM(C47:C48)</f>
        <v>252</v>
      </c>
      <c r="D49" s="16">
        <f t="shared" si="64"/>
        <v>64</v>
      </c>
      <c r="E49" s="85"/>
      <c r="F49" s="88"/>
      <c r="G49" s="88"/>
      <c r="H49" s="88"/>
      <c r="I49" s="88"/>
      <c r="J49" s="88"/>
      <c r="K49" s="91"/>
    </row>
    <row r="50" spans="1:11" ht="16.5" thickBot="1" x14ac:dyDescent="0.25">
      <c r="B50" s="29"/>
      <c r="C50" s="30"/>
      <c r="D50" s="30"/>
      <c r="E50" s="31"/>
      <c r="F50" s="32"/>
      <c r="G50" s="32"/>
      <c r="H50" s="32"/>
      <c r="I50" s="33"/>
      <c r="J50" s="33"/>
      <c r="K50" s="34"/>
    </row>
    <row r="51" spans="1:11" s="26" customFormat="1" ht="16.5" thickBot="1" x14ac:dyDescent="0.3">
      <c r="A51" s="35" t="s">
        <v>27</v>
      </c>
      <c r="B51" s="36"/>
      <c r="C51" s="37">
        <f>+C6+C10+C14+C18+C22+C26+C30+C34+C37+C40+C43+C46+C49</f>
        <v>2794</v>
      </c>
      <c r="D51" s="37">
        <f t="shared" ref="D51" si="65">+D6+D10+D14+D18+D22+D26+D30+D34+D37+D40+D43+D46+D49</f>
        <v>615</v>
      </c>
      <c r="E51" s="38">
        <f>SUM(E3:E49)</f>
        <v>3409</v>
      </c>
      <c r="F51" s="39">
        <f>SUM(F3:F49)</f>
        <v>3040000000</v>
      </c>
      <c r="G51" s="39">
        <f>SUM(G3:G49)</f>
        <v>759999999.99999988</v>
      </c>
      <c r="H51" s="39">
        <f t="shared" ref="H51:I51" si="66">SUM(H3:H49)</f>
        <v>3800000000.000001</v>
      </c>
      <c r="I51" s="39">
        <f t="shared" si="66"/>
        <v>7317642000</v>
      </c>
      <c r="J51" s="39">
        <f>SUM(J3:J49)</f>
        <v>3517642000</v>
      </c>
      <c r="K51" s="40">
        <f>+J51/H51</f>
        <v>0.92569526315789452</v>
      </c>
    </row>
    <row r="52" spans="1:11" ht="16.5" thickBot="1" x14ac:dyDescent="0.25">
      <c r="J52" s="42"/>
      <c r="K52" s="43"/>
    </row>
    <row r="53" spans="1:11" ht="16.5" thickBot="1" x14ac:dyDescent="0.3">
      <c r="A53" s="105" t="s">
        <v>28</v>
      </c>
      <c r="B53" s="44" t="s">
        <v>29</v>
      </c>
      <c r="C53" s="45" t="s">
        <v>30</v>
      </c>
      <c r="D53" s="46" t="s">
        <v>5</v>
      </c>
      <c r="J53" s="42"/>
    </row>
    <row r="54" spans="1:11" ht="15.75" customHeight="1" x14ac:dyDescent="0.25">
      <c r="A54" s="106"/>
      <c r="B54" s="47">
        <v>3800000000</v>
      </c>
      <c r="C54" s="48">
        <v>0.8</v>
      </c>
      <c r="D54" s="49">
        <f>100%-C54</f>
        <v>0.19999999999999996</v>
      </c>
    </row>
    <row r="55" spans="1:11" x14ac:dyDescent="0.25">
      <c r="A55" s="106"/>
      <c r="B55" s="50" t="s">
        <v>31</v>
      </c>
      <c r="C55" s="51">
        <f>+C54*B54</f>
        <v>3040000000</v>
      </c>
      <c r="D55" s="52">
        <f>+D54*B54</f>
        <v>759999999.99999988</v>
      </c>
    </row>
    <row r="56" spans="1:11" ht="16.5" thickBot="1" x14ac:dyDescent="0.3">
      <c r="A56" s="107"/>
      <c r="B56" s="53" t="s">
        <v>32</v>
      </c>
      <c r="C56" s="54">
        <f>+C55/C51</f>
        <v>1088045.8124552614</v>
      </c>
      <c r="D56" s="55">
        <f>+D55/D51</f>
        <v>1235772.3577235769</v>
      </c>
    </row>
    <row r="58" spans="1:11" x14ac:dyDescent="0.2">
      <c r="C58" s="56"/>
    </row>
    <row r="59" spans="1:11" x14ac:dyDescent="0.2">
      <c r="D59" s="56"/>
    </row>
  </sheetData>
  <mergeCells count="106">
    <mergeCell ref="A53:A56"/>
    <mergeCell ref="J44:J46"/>
    <mergeCell ref="K44:K46"/>
    <mergeCell ref="A47:A49"/>
    <mergeCell ref="E47:E49"/>
    <mergeCell ref="F47:F49"/>
    <mergeCell ref="G47:G49"/>
    <mergeCell ref="H47:H49"/>
    <mergeCell ref="I47:I49"/>
    <mergeCell ref="J47:J49"/>
    <mergeCell ref="K47:K49"/>
    <mergeCell ref="A44:A46"/>
    <mergeCell ref="E44:E46"/>
    <mergeCell ref="F44:F46"/>
    <mergeCell ref="G44:G46"/>
    <mergeCell ref="H44:H46"/>
    <mergeCell ref="I44:I46"/>
    <mergeCell ref="J38:J40"/>
    <mergeCell ref="K38:K40"/>
    <mergeCell ref="A41:A43"/>
    <mergeCell ref="E41:E43"/>
    <mergeCell ref="F41:F43"/>
    <mergeCell ref="G41:G43"/>
    <mergeCell ref="H41:H43"/>
    <mergeCell ref="I41:I43"/>
    <mergeCell ref="J41:J43"/>
    <mergeCell ref="K41:K43"/>
    <mergeCell ref="A38:A40"/>
    <mergeCell ref="E38:E40"/>
    <mergeCell ref="F38:F40"/>
    <mergeCell ref="G38:G40"/>
    <mergeCell ref="H38:H40"/>
    <mergeCell ref="I38:I40"/>
    <mergeCell ref="J31:J34"/>
    <mergeCell ref="K31:K34"/>
    <mergeCell ref="A35:A37"/>
    <mergeCell ref="E35:E37"/>
    <mergeCell ref="F35:F37"/>
    <mergeCell ref="G35:G37"/>
    <mergeCell ref="H35:H37"/>
    <mergeCell ref="I35:I37"/>
    <mergeCell ref="J35:J37"/>
    <mergeCell ref="K35:K37"/>
    <mergeCell ref="A31:A34"/>
    <mergeCell ref="E31:E34"/>
    <mergeCell ref="F31:F34"/>
    <mergeCell ref="G31:G34"/>
    <mergeCell ref="H31:H34"/>
    <mergeCell ref="I31:I34"/>
    <mergeCell ref="J23:J26"/>
    <mergeCell ref="K23:K26"/>
    <mergeCell ref="A27:A30"/>
    <mergeCell ref="E27:E30"/>
    <mergeCell ref="F27:F30"/>
    <mergeCell ref="G27:G30"/>
    <mergeCell ref="H27:H30"/>
    <mergeCell ref="I27:I30"/>
    <mergeCell ref="J27:J30"/>
    <mergeCell ref="K27:K30"/>
    <mergeCell ref="A23:A26"/>
    <mergeCell ref="E23:E26"/>
    <mergeCell ref="F23:F26"/>
    <mergeCell ref="G23:G26"/>
    <mergeCell ref="H23:H26"/>
    <mergeCell ref="I23:I26"/>
    <mergeCell ref="J15:J18"/>
    <mergeCell ref="K15:K18"/>
    <mergeCell ref="A19:A22"/>
    <mergeCell ref="E19:E22"/>
    <mergeCell ref="F19:F22"/>
    <mergeCell ref="G19:G22"/>
    <mergeCell ref="H19:H22"/>
    <mergeCell ref="I19:I22"/>
    <mergeCell ref="J19:J22"/>
    <mergeCell ref="K19:K22"/>
    <mergeCell ref="A15:A18"/>
    <mergeCell ref="E15:E18"/>
    <mergeCell ref="F15:F18"/>
    <mergeCell ref="G15:G18"/>
    <mergeCell ref="H15:H18"/>
    <mergeCell ref="I15:I18"/>
    <mergeCell ref="J7:J10"/>
    <mergeCell ref="K7:K10"/>
    <mergeCell ref="A11:A14"/>
    <mergeCell ref="E11:E14"/>
    <mergeCell ref="F11:F14"/>
    <mergeCell ref="G11:G14"/>
    <mergeCell ref="H11:H14"/>
    <mergeCell ref="I11:I14"/>
    <mergeCell ref="J11:J14"/>
    <mergeCell ref="K11:K14"/>
    <mergeCell ref="A7:A10"/>
    <mergeCell ref="E7:E10"/>
    <mergeCell ref="F7:F10"/>
    <mergeCell ref="G7:G10"/>
    <mergeCell ref="H7:H10"/>
    <mergeCell ref="I7:I10"/>
    <mergeCell ref="A1:K1"/>
    <mergeCell ref="A3:A6"/>
    <mergeCell ref="E3:E6"/>
    <mergeCell ref="F3:F6"/>
    <mergeCell ref="G3:G6"/>
    <mergeCell ref="H3:H6"/>
    <mergeCell ref="I3:I6"/>
    <mergeCell ref="J3:J6"/>
    <mergeCell ref="K3:K6"/>
  </mergeCells>
  <phoneticPr fontId="5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L39"/>
  <sheetViews>
    <sheetView showGridLines="0" tabSelected="1" workbookViewId="0">
      <selection activeCell="N17" sqref="N17"/>
    </sheetView>
  </sheetViews>
  <sheetFormatPr baseColWidth="10" defaultColWidth="10.85546875" defaultRowHeight="15.75" x14ac:dyDescent="0.2"/>
  <cols>
    <col min="1" max="1" width="18.28515625" style="61" customWidth="1"/>
    <col min="2" max="2" width="18.85546875" style="63" customWidth="1"/>
    <col min="3" max="3" width="19.42578125" style="64" customWidth="1"/>
    <col min="4" max="4" width="16" style="64" customWidth="1"/>
    <col min="5" max="5" width="18.85546875" style="64" bestFit="1" customWidth="1"/>
    <col min="6" max="6" width="20.7109375" style="59" hidden="1" customWidth="1"/>
    <col min="7" max="7" width="20.7109375" style="74" customWidth="1"/>
    <col min="8" max="8" width="18.28515625" style="59" hidden="1" customWidth="1"/>
    <col min="9" max="9" width="18.28515625" style="59" customWidth="1"/>
    <col min="10" max="10" width="18.28515625" style="1" hidden="1" customWidth="1"/>
    <col min="11" max="12" width="18.28515625" style="1" customWidth="1"/>
    <col min="13" max="16384" width="10.85546875" style="1"/>
  </cols>
  <sheetData>
    <row r="1" spans="1:12" ht="15.75" customHeight="1" thickBot="1" x14ac:dyDescent="0.3">
      <c r="A1" s="78">
        <f>SUM(1)</f>
        <v>1</v>
      </c>
      <c r="B1" s="119"/>
      <c r="C1" s="119"/>
      <c r="D1" s="119"/>
      <c r="E1" s="120"/>
      <c r="F1" s="58"/>
      <c r="G1" s="73"/>
      <c r="H1" s="58"/>
      <c r="I1" s="58"/>
    </row>
    <row r="2" spans="1:12" s="7" customFormat="1" ht="32.25" thickBot="1" x14ac:dyDescent="0.3">
      <c r="A2" s="2"/>
      <c r="B2" s="3"/>
      <c r="C2" s="4" t="s">
        <v>33</v>
      </c>
      <c r="D2" s="5" t="s">
        <v>34</v>
      </c>
      <c r="E2" s="5" t="s">
        <v>3</v>
      </c>
      <c r="F2" s="69">
        <v>3500000</v>
      </c>
      <c r="G2" s="68">
        <v>3000000</v>
      </c>
      <c r="H2" s="71">
        <v>600000</v>
      </c>
      <c r="I2" s="68">
        <v>600000</v>
      </c>
      <c r="J2" s="72" t="s">
        <v>35</v>
      </c>
      <c r="K2" s="70" t="s">
        <v>36</v>
      </c>
      <c r="L2" s="70" t="s">
        <v>38</v>
      </c>
    </row>
    <row r="3" spans="1:12" ht="15" customHeight="1" thickBot="1" x14ac:dyDescent="0.25">
      <c r="A3" s="81" t="s">
        <v>10</v>
      </c>
      <c r="B3" s="8" t="s">
        <v>11</v>
      </c>
      <c r="C3" s="9">
        <v>15</v>
      </c>
      <c r="D3" s="10">
        <v>0</v>
      </c>
      <c r="E3" s="113">
        <f>+C6+D6</f>
        <v>245</v>
      </c>
      <c r="F3" s="112">
        <f>C6*$F$2</f>
        <v>714000000</v>
      </c>
      <c r="G3" s="111">
        <f>+C6*G2</f>
        <v>612000000</v>
      </c>
      <c r="H3" s="112">
        <f>D6*H2</f>
        <v>24600000</v>
      </c>
      <c r="I3" s="111">
        <f>+D6*I2</f>
        <v>24600000</v>
      </c>
      <c r="J3" s="112">
        <f>SUM(C3:H6)</f>
        <v>1350600735</v>
      </c>
      <c r="K3" s="111">
        <f>+G3+I3</f>
        <v>636600000</v>
      </c>
      <c r="L3" s="108">
        <v>738600000</v>
      </c>
    </row>
    <row r="4" spans="1:12" ht="15.75" customHeight="1" thickBot="1" x14ac:dyDescent="0.25">
      <c r="A4" s="81"/>
      <c r="B4" s="11" t="s">
        <v>12</v>
      </c>
      <c r="C4" s="12">
        <v>99</v>
      </c>
      <c r="D4" s="13">
        <v>7</v>
      </c>
      <c r="E4" s="114"/>
      <c r="F4" s="112"/>
      <c r="G4" s="111"/>
      <c r="H4" s="112"/>
      <c r="I4" s="111"/>
      <c r="J4" s="112">
        <f>SUM(F3:H6)</f>
        <v>1350600000</v>
      </c>
      <c r="K4" s="111"/>
      <c r="L4" s="109"/>
    </row>
    <row r="5" spans="1:12" ht="16.5" customHeight="1" thickBot="1" x14ac:dyDescent="0.25">
      <c r="A5" s="81"/>
      <c r="B5" s="11" t="s">
        <v>13</v>
      </c>
      <c r="C5" s="12">
        <v>90</v>
      </c>
      <c r="D5" s="13">
        <v>34</v>
      </c>
      <c r="E5" s="114"/>
      <c r="F5" s="112"/>
      <c r="G5" s="111"/>
      <c r="H5" s="112"/>
      <c r="I5" s="111"/>
      <c r="J5" s="112"/>
      <c r="K5" s="111"/>
      <c r="L5" s="109"/>
    </row>
    <row r="6" spans="1:12" ht="17.25" customHeight="1" thickBot="1" x14ac:dyDescent="0.3">
      <c r="A6" s="82"/>
      <c r="B6" s="14" t="s">
        <v>14</v>
      </c>
      <c r="C6" s="15">
        <f>SUM(C3:C5)</f>
        <v>204</v>
      </c>
      <c r="D6" s="16">
        <f t="shared" ref="D6" si="0">SUM(D3:D5)</f>
        <v>41</v>
      </c>
      <c r="E6" s="115"/>
      <c r="F6" s="112"/>
      <c r="G6" s="111"/>
      <c r="H6" s="112"/>
      <c r="I6" s="111"/>
      <c r="J6" s="112"/>
      <c r="K6" s="111"/>
      <c r="L6" s="110"/>
    </row>
    <row r="7" spans="1:12" ht="15" customHeight="1" thickBot="1" x14ac:dyDescent="0.25">
      <c r="A7" s="99" t="s">
        <v>15</v>
      </c>
      <c r="B7" s="17" t="s">
        <v>11</v>
      </c>
      <c r="C7" s="18">
        <v>14</v>
      </c>
      <c r="D7" s="19">
        <v>0</v>
      </c>
      <c r="E7" s="116">
        <f t="shared" ref="E7" si="1">+C10+D10</f>
        <v>184</v>
      </c>
      <c r="F7" s="112">
        <f>C10*$F$2</f>
        <v>542500000</v>
      </c>
      <c r="G7" s="111">
        <f>+C10*G2</f>
        <v>465000000</v>
      </c>
      <c r="H7" s="112">
        <f>D10*H2</f>
        <v>17400000</v>
      </c>
      <c r="I7" s="111">
        <f>+D10*I2</f>
        <v>17400000</v>
      </c>
      <c r="J7" s="112">
        <f>SUM(F7:H10)</f>
        <v>1024900000</v>
      </c>
      <c r="K7" s="111">
        <f>+G7+I7</f>
        <v>482400000</v>
      </c>
      <c r="L7" s="108">
        <v>559900000</v>
      </c>
    </row>
    <row r="8" spans="1:12" ht="15.75" customHeight="1" thickBot="1" x14ac:dyDescent="0.25">
      <c r="A8" s="100"/>
      <c r="B8" s="20" t="s">
        <v>12</v>
      </c>
      <c r="C8" s="21">
        <v>74</v>
      </c>
      <c r="D8" s="22">
        <v>0</v>
      </c>
      <c r="E8" s="117"/>
      <c r="F8" s="112"/>
      <c r="G8" s="111"/>
      <c r="H8" s="112"/>
      <c r="I8" s="111"/>
      <c r="J8" s="112">
        <f>SUM(F7:H10)</f>
        <v>1024900000</v>
      </c>
      <c r="K8" s="111"/>
      <c r="L8" s="109"/>
    </row>
    <row r="9" spans="1:12" ht="16.5" customHeight="1" thickBot="1" x14ac:dyDescent="0.25">
      <c r="A9" s="100"/>
      <c r="B9" s="20" t="s">
        <v>13</v>
      </c>
      <c r="C9" s="21">
        <v>67</v>
      </c>
      <c r="D9" s="22">
        <v>29</v>
      </c>
      <c r="E9" s="117"/>
      <c r="F9" s="112"/>
      <c r="G9" s="111"/>
      <c r="H9" s="112"/>
      <c r="I9" s="111"/>
      <c r="J9" s="112"/>
      <c r="K9" s="111"/>
      <c r="L9" s="109"/>
    </row>
    <row r="10" spans="1:12" s="26" customFormat="1" ht="17.25" customHeight="1" thickBot="1" x14ac:dyDescent="0.3">
      <c r="A10" s="101"/>
      <c r="B10" s="23" t="s">
        <v>14</v>
      </c>
      <c r="C10" s="24">
        <f t="shared" ref="C10:D22" si="2">SUM(C7:C9)</f>
        <v>155</v>
      </c>
      <c r="D10" s="25">
        <f t="shared" si="2"/>
        <v>29</v>
      </c>
      <c r="E10" s="118"/>
      <c r="F10" s="112"/>
      <c r="G10" s="111"/>
      <c r="H10" s="112"/>
      <c r="I10" s="111"/>
      <c r="J10" s="112"/>
      <c r="K10" s="111"/>
      <c r="L10" s="110"/>
    </row>
    <row r="11" spans="1:12" ht="15" customHeight="1" thickBot="1" x14ac:dyDescent="0.25">
      <c r="A11" s="98" t="s">
        <v>16</v>
      </c>
      <c r="B11" s="27" t="s">
        <v>11</v>
      </c>
      <c r="C11" s="9">
        <v>73</v>
      </c>
      <c r="D11" s="10">
        <v>30</v>
      </c>
      <c r="E11" s="113">
        <f t="shared" ref="E11" si="3">+C14+D14</f>
        <v>419</v>
      </c>
      <c r="F11" s="112">
        <f>C14*$F$2</f>
        <v>1141000000</v>
      </c>
      <c r="G11" s="111">
        <f>+C14*G2</f>
        <v>978000000</v>
      </c>
      <c r="H11" s="112">
        <f>D14*H2</f>
        <v>55800000</v>
      </c>
      <c r="I11" s="111">
        <f>+D14*I2</f>
        <v>55800000</v>
      </c>
      <c r="J11" s="112">
        <f>SUM(F11:H14)</f>
        <v>2174800000</v>
      </c>
      <c r="K11" s="111">
        <f>+G11+I11</f>
        <v>1033800000</v>
      </c>
      <c r="L11" s="108">
        <v>1196800000</v>
      </c>
    </row>
    <row r="12" spans="1:12" ht="15.75" customHeight="1" thickBot="1" x14ac:dyDescent="0.25">
      <c r="A12" s="81"/>
      <c r="B12" s="11" t="s">
        <v>12</v>
      </c>
      <c r="C12" s="12">
        <v>122</v>
      </c>
      <c r="D12" s="13">
        <v>12</v>
      </c>
      <c r="E12" s="114"/>
      <c r="F12" s="112"/>
      <c r="G12" s="111"/>
      <c r="H12" s="112"/>
      <c r="I12" s="111"/>
      <c r="J12" s="112"/>
      <c r="K12" s="111"/>
      <c r="L12" s="109"/>
    </row>
    <row r="13" spans="1:12" ht="16.5" customHeight="1" thickBot="1" x14ac:dyDescent="0.25">
      <c r="A13" s="81"/>
      <c r="B13" s="11" t="s">
        <v>13</v>
      </c>
      <c r="C13" s="12">
        <v>131</v>
      </c>
      <c r="D13" s="13">
        <v>51</v>
      </c>
      <c r="E13" s="114"/>
      <c r="F13" s="112"/>
      <c r="G13" s="111"/>
      <c r="H13" s="112"/>
      <c r="I13" s="111"/>
      <c r="J13" s="112"/>
      <c r="K13" s="111"/>
      <c r="L13" s="109"/>
    </row>
    <row r="14" spans="1:12" s="26" customFormat="1" ht="17.25" customHeight="1" thickBot="1" x14ac:dyDescent="0.3">
      <c r="A14" s="82"/>
      <c r="B14" s="14" t="s">
        <v>14</v>
      </c>
      <c r="C14" s="15">
        <f t="shared" ref="C14" si="4">SUM(C11:C13)</f>
        <v>326</v>
      </c>
      <c r="D14" s="16">
        <f t="shared" si="2"/>
        <v>93</v>
      </c>
      <c r="E14" s="115"/>
      <c r="F14" s="112"/>
      <c r="G14" s="111"/>
      <c r="H14" s="112"/>
      <c r="I14" s="111"/>
      <c r="J14" s="112"/>
      <c r="K14" s="111"/>
      <c r="L14" s="110"/>
    </row>
    <row r="15" spans="1:12" ht="15" customHeight="1" thickBot="1" x14ac:dyDescent="0.25">
      <c r="A15" s="99" t="s">
        <v>17</v>
      </c>
      <c r="B15" s="17" t="s">
        <v>11</v>
      </c>
      <c r="C15" s="18">
        <v>60</v>
      </c>
      <c r="D15" s="19">
        <v>0</v>
      </c>
      <c r="E15" s="116">
        <f t="shared" ref="E15" si="5">+C18+D18</f>
        <v>209</v>
      </c>
      <c r="F15" s="112">
        <f>C18*$F$2</f>
        <v>619500000</v>
      </c>
      <c r="G15" s="111">
        <f>+C18*G2</f>
        <v>531000000</v>
      </c>
      <c r="H15" s="112">
        <f>D18*$H$2</f>
        <v>19200000</v>
      </c>
      <c r="I15" s="111">
        <f>+D18*I2</f>
        <v>19200000</v>
      </c>
      <c r="J15" s="112">
        <f>SUM(F15:H18)</f>
        <v>1169700000</v>
      </c>
      <c r="K15" s="111">
        <f>+G15+I15+I15</f>
        <v>569400000</v>
      </c>
      <c r="L15" s="108" t="s">
        <v>39</v>
      </c>
    </row>
    <row r="16" spans="1:12" ht="15.75" customHeight="1" thickBot="1" x14ac:dyDescent="0.25">
      <c r="A16" s="100"/>
      <c r="B16" s="20" t="s">
        <v>12</v>
      </c>
      <c r="C16" s="21">
        <v>58</v>
      </c>
      <c r="D16" s="22">
        <v>17</v>
      </c>
      <c r="E16" s="117"/>
      <c r="F16" s="112"/>
      <c r="G16" s="111"/>
      <c r="H16" s="112"/>
      <c r="I16" s="111"/>
      <c r="J16" s="112"/>
      <c r="K16" s="111"/>
      <c r="L16" s="109"/>
    </row>
    <row r="17" spans="1:12" ht="16.5" customHeight="1" thickBot="1" x14ac:dyDescent="0.25">
      <c r="A17" s="100"/>
      <c r="B17" s="20" t="s">
        <v>13</v>
      </c>
      <c r="C17" s="21">
        <v>59</v>
      </c>
      <c r="D17" s="22">
        <v>15</v>
      </c>
      <c r="E17" s="117"/>
      <c r="F17" s="112"/>
      <c r="G17" s="111"/>
      <c r="H17" s="112"/>
      <c r="I17" s="111"/>
      <c r="J17" s="112"/>
      <c r="K17" s="111"/>
      <c r="L17" s="109"/>
    </row>
    <row r="18" spans="1:12" s="26" customFormat="1" ht="17.25" customHeight="1" thickBot="1" x14ac:dyDescent="0.3">
      <c r="A18" s="101"/>
      <c r="B18" s="23" t="s">
        <v>14</v>
      </c>
      <c r="C18" s="24">
        <f t="shared" ref="C18" si="6">SUM(C15:C17)</f>
        <v>177</v>
      </c>
      <c r="D18" s="25">
        <f t="shared" si="2"/>
        <v>32</v>
      </c>
      <c r="E18" s="118"/>
      <c r="F18" s="112"/>
      <c r="G18" s="111"/>
      <c r="H18" s="112"/>
      <c r="I18" s="111"/>
      <c r="J18" s="112"/>
      <c r="K18" s="111"/>
      <c r="L18" s="110"/>
    </row>
    <row r="19" spans="1:12" ht="15" customHeight="1" thickBot="1" x14ac:dyDescent="0.25">
      <c r="A19" s="98" t="s">
        <v>18</v>
      </c>
      <c r="B19" s="27" t="s">
        <v>11</v>
      </c>
      <c r="C19" s="9">
        <v>28</v>
      </c>
      <c r="D19" s="10">
        <v>0</v>
      </c>
      <c r="E19" s="113">
        <f t="shared" ref="E19" si="7">+C22+D22</f>
        <v>162</v>
      </c>
      <c r="F19" s="112">
        <f>C22*$F$2</f>
        <v>444500000</v>
      </c>
      <c r="G19" s="111">
        <f>+C22*G2</f>
        <v>381000000</v>
      </c>
      <c r="H19" s="112">
        <f>D22*$H$2</f>
        <v>21000000</v>
      </c>
      <c r="I19" s="111">
        <f>+D22*I2</f>
        <v>21000000</v>
      </c>
      <c r="J19" s="112">
        <f>SUM(F19:H22)</f>
        <v>846500000</v>
      </c>
      <c r="K19" s="111">
        <f>+G19+I19</f>
        <v>402000000</v>
      </c>
      <c r="L19" s="108">
        <v>465500000</v>
      </c>
    </row>
    <row r="20" spans="1:12" ht="15.75" customHeight="1" thickBot="1" x14ac:dyDescent="0.25">
      <c r="A20" s="81"/>
      <c r="B20" s="11" t="s">
        <v>12</v>
      </c>
      <c r="C20" s="12">
        <v>46</v>
      </c>
      <c r="D20" s="13">
        <v>11</v>
      </c>
      <c r="E20" s="114"/>
      <c r="F20" s="112"/>
      <c r="G20" s="111"/>
      <c r="H20" s="112"/>
      <c r="I20" s="111"/>
      <c r="J20" s="112"/>
      <c r="K20" s="111"/>
      <c r="L20" s="109"/>
    </row>
    <row r="21" spans="1:12" ht="16.5" customHeight="1" thickBot="1" x14ac:dyDescent="0.25">
      <c r="A21" s="81"/>
      <c r="B21" s="11" t="s">
        <v>13</v>
      </c>
      <c r="C21" s="12">
        <v>53</v>
      </c>
      <c r="D21" s="13">
        <v>24</v>
      </c>
      <c r="E21" s="114"/>
      <c r="F21" s="112"/>
      <c r="G21" s="111"/>
      <c r="H21" s="112"/>
      <c r="I21" s="111"/>
      <c r="J21" s="112"/>
      <c r="K21" s="111"/>
      <c r="L21" s="109"/>
    </row>
    <row r="22" spans="1:12" s="26" customFormat="1" ht="17.25" customHeight="1" thickBot="1" x14ac:dyDescent="0.3">
      <c r="A22" s="82"/>
      <c r="B22" s="14" t="s">
        <v>14</v>
      </c>
      <c r="C22" s="15">
        <f t="shared" ref="C22" si="8">SUM(C19:C21)</f>
        <v>127</v>
      </c>
      <c r="D22" s="16">
        <f t="shared" si="2"/>
        <v>35</v>
      </c>
      <c r="E22" s="115"/>
      <c r="F22" s="112"/>
      <c r="G22" s="111"/>
      <c r="H22" s="112"/>
      <c r="I22" s="111"/>
      <c r="J22" s="112"/>
      <c r="K22" s="111"/>
      <c r="L22" s="110"/>
    </row>
    <row r="23" spans="1:12" ht="15" customHeight="1" thickBot="1" x14ac:dyDescent="0.25">
      <c r="A23" s="99" t="s">
        <v>19</v>
      </c>
      <c r="B23" s="17" t="s">
        <v>11</v>
      </c>
      <c r="C23" s="18">
        <v>32</v>
      </c>
      <c r="D23" s="19">
        <v>0</v>
      </c>
      <c r="E23" s="116">
        <f t="shared" ref="E23" si="9">+C26+D26</f>
        <v>162</v>
      </c>
      <c r="F23" s="112">
        <f>C26*$F$2</f>
        <v>451500000</v>
      </c>
      <c r="G23" s="111">
        <f>+C26*G2</f>
        <v>387000000</v>
      </c>
      <c r="H23" s="112">
        <f>D26*$H$2</f>
        <v>19800000</v>
      </c>
      <c r="I23" s="111">
        <f>+D26*I2</f>
        <v>19800000</v>
      </c>
      <c r="J23" s="112">
        <f>SUM(F23:H26)</f>
        <v>858300000</v>
      </c>
      <c r="K23" s="111">
        <f>+G23+I23</f>
        <v>406800000</v>
      </c>
      <c r="L23" s="108">
        <v>471300000</v>
      </c>
    </row>
    <row r="24" spans="1:12" ht="15.75" customHeight="1" thickBot="1" x14ac:dyDescent="0.25">
      <c r="A24" s="100"/>
      <c r="B24" s="20" t="s">
        <v>12</v>
      </c>
      <c r="C24" s="21">
        <v>45</v>
      </c>
      <c r="D24" s="22">
        <v>11</v>
      </c>
      <c r="E24" s="117"/>
      <c r="F24" s="112"/>
      <c r="G24" s="111"/>
      <c r="H24" s="112"/>
      <c r="I24" s="111"/>
      <c r="J24" s="112"/>
      <c r="K24" s="111"/>
      <c r="L24" s="109"/>
    </row>
    <row r="25" spans="1:12" ht="16.5" customHeight="1" thickBot="1" x14ac:dyDescent="0.25">
      <c r="A25" s="100"/>
      <c r="B25" s="20" t="s">
        <v>13</v>
      </c>
      <c r="C25" s="21">
        <v>52</v>
      </c>
      <c r="D25" s="22">
        <v>22</v>
      </c>
      <c r="E25" s="117"/>
      <c r="F25" s="112"/>
      <c r="G25" s="111"/>
      <c r="H25" s="112"/>
      <c r="I25" s="111"/>
      <c r="J25" s="112"/>
      <c r="K25" s="111"/>
      <c r="L25" s="109"/>
    </row>
    <row r="26" spans="1:12" s="26" customFormat="1" ht="17.25" customHeight="1" thickBot="1" x14ac:dyDescent="0.3">
      <c r="A26" s="101"/>
      <c r="B26" s="23" t="s">
        <v>14</v>
      </c>
      <c r="C26" s="24">
        <f t="shared" ref="C26:D30" si="10">SUM(C23:C25)</f>
        <v>129</v>
      </c>
      <c r="D26" s="25">
        <f t="shared" si="10"/>
        <v>33</v>
      </c>
      <c r="E26" s="118"/>
      <c r="F26" s="112"/>
      <c r="G26" s="111"/>
      <c r="H26" s="112"/>
      <c r="I26" s="111"/>
      <c r="J26" s="112"/>
      <c r="K26" s="111"/>
      <c r="L26" s="110"/>
    </row>
    <row r="27" spans="1:12" ht="15" customHeight="1" thickBot="1" x14ac:dyDescent="0.25">
      <c r="A27" s="98" t="s">
        <v>20</v>
      </c>
      <c r="B27" s="27" t="s">
        <v>11</v>
      </c>
      <c r="C27" s="9">
        <v>61</v>
      </c>
      <c r="D27" s="10">
        <v>0</v>
      </c>
      <c r="E27" s="113">
        <f t="shared" ref="E27" si="11">+C30+D30</f>
        <v>212</v>
      </c>
      <c r="F27" s="112">
        <f>C30*$F$2</f>
        <v>630000000</v>
      </c>
      <c r="G27" s="111">
        <f>+C30*G2</f>
        <v>540000000</v>
      </c>
      <c r="H27" s="112">
        <f>D30*$H$2</f>
        <v>19200000</v>
      </c>
      <c r="I27" s="111">
        <f>+D30*I2</f>
        <v>19200000</v>
      </c>
      <c r="J27" s="112">
        <f>SUM(F27:H30)</f>
        <v>1189200000</v>
      </c>
      <c r="K27" s="111">
        <f>+G27+I27</f>
        <v>559200000</v>
      </c>
      <c r="L27" s="108">
        <v>649200000</v>
      </c>
    </row>
    <row r="28" spans="1:12" ht="15.75" customHeight="1" thickBot="1" x14ac:dyDescent="0.25">
      <c r="A28" s="81"/>
      <c r="B28" s="11" t="s">
        <v>12</v>
      </c>
      <c r="C28" s="12">
        <v>62</v>
      </c>
      <c r="D28" s="13">
        <v>13</v>
      </c>
      <c r="E28" s="114"/>
      <c r="F28" s="112"/>
      <c r="G28" s="111"/>
      <c r="H28" s="112"/>
      <c r="I28" s="111"/>
      <c r="J28" s="112"/>
      <c r="K28" s="111"/>
      <c r="L28" s="109"/>
    </row>
    <row r="29" spans="1:12" ht="16.5" customHeight="1" thickBot="1" x14ac:dyDescent="0.25">
      <c r="A29" s="81"/>
      <c r="B29" s="11" t="s">
        <v>13</v>
      </c>
      <c r="C29" s="12">
        <v>57</v>
      </c>
      <c r="D29" s="13">
        <v>19</v>
      </c>
      <c r="E29" s="114"/>
      <c r="F29" s="112"/>
      <c r="G29" s="111"/>
      <c r="H29" s="112"/>
      <c r="I29" s="111"/>
      <c r="J29" s="112"/>
      <c r="K29" s="111"/>
      <c r="L29" s="109"/>
    </row>
    <row r="30" spans="1:12" s="26" customFormat="1" ht="17.25" customHeight="1" thickBot="1" x14ac:dyDescent="0.3">
      <c r="A30" s="82"/>
      <c r="B30" s="14" t="s">
        <v>14</v>
      </c>
      <c r="C30" s="15">
        <f t="shared" ref="C30" si="12">SUM(C27:C29)</f>
        <v>180</v>
      </c>
      <c r="D30" s="16">
        <f t="shared" si="10"/>
        <v>32</v>
      </c>
      <c r="E30" s="115"/>
      <c r="F30" s="112"/>
      <c r="G30" s="111"/>
      <c r="H30" s="112"/>
      <c r="I30" s="111"/>
      <c r="J30" s="112"/>
      <c r="K30" s="111"/>
      <c r="L30" s="110"/>
    </row>
    <row r="31" spans="1:12" ht="16.5" customHeight="1" thickBot="1" x14ac:dyDescent="0.25">
      <c r="A31" s="98"/>
      <c r="B31" s="27" t="s">
        <v>37</v>
      </c>
      <c r="C31" s="10"/>
      <c r="D31" s="10"/>
      <c r="E31" s="113"/>
      <c r="F31" s="112">
        <f>C33*F2</f>
        <v>0</v>
      </c>
      <c r="G31" s="111"/>
      <c r="H31" s="112">
        <f>D33*$H$2</f>
        <v>0</v>
      </c>
      <c r="I31" s="111"/>
      <c r="J31" s="112">
        <f>SUM(F31:H33)</f>
        <v>0</v>
      </c>
      <c r="K31" s="111"/>
      <c r="L31" s="108"/>
    </row>
    <row r="32" spans="1:12" ht="16.5" customHeight="1" thickBot="1" x14ac:dyDescent="0.25">
      <c r="A32" s="81"/>
      <c r="B32" s="11"/>
      <c r="C32" s="13"/>
      <c r="D32" s="13"/>
      <c r="E32" s="114"/>
      <c r="F32" s="112"/>
      <c r="G32" s="111"/>
      <c r="H32" s="112"/>
      <c r="I32" s="111"/>
      <c r="J32" s="112"/>
      <c r="K32" s="111"/>
      <c r="L32" s="109"/>
    </row>
    <row r="33" spans="1:12" s="26" customFormat="1" ht="16.5" thickBot="1" x14ac:dyDescent="0.3">
      <c r="A33" s="82"/>
      <c r="B33" s="14"/>
      <c r="C33" s="16">
        <f t="shared" ref="C33" si="13">SUM(C31:C32)</f>
        <v>0</v>
      </c>
      <c r="D33" s="16"/>
      <c r="E33" s="115"/>
      <c r="F33" s="112"/>
      <c r="G33" s="111"/>
      <c r="H33" s="112"/>
      <c r="I33" s="111"/>
      <c r="J33" s="112"/>
      <c r="K33" s="111"/>
      <c r="L33" s="110"/>
    </row>
    <row r="34" spans="1:12" ht="16.5" customHeight="1" thickBot="1" x14ac:dyDescent="0.25">
      <c r="B34" s="29"/>
      <c r="C34" s="30"/>
      <c r="D34" s="30"/>
      <c r="E34" s="62"/>
      <c r="F34" s="57"/>
      <c r="G34" s="75"/>
      <c r="H34" s="57"/>
      <c r="I34" s="75"/>
    </row>
    <row r="35" spans="1:12" ht="16.5" customHeight="1" thickBot="1" x14ac:dyDescent="0.3">
      <c r="A35" s="35" t="s">
        <v>27</v>
      </c>
      <c r="B35" s="36"/>
      <c r="C35" s="37"/>
      <c r="D35" s="37"/>
      <c r="E35" s="38"/>
      <c r="F35" s="38">
        <f>SUM(F3:F33)</f>
        <v>4543000000</v>
      </c>
      <c r="G35" s="76"/>
      <c r="H35" s="38">
        <f>SUM(H3:H33)</f>
        <v>177000000</v>
      </c>
      <c r="I35" s="76"/>
      <c r="J35" s="38">
        <f>+J31+J27+J23+J19+J15+J11+J7+J3</f>
        <v>8614000735</v>
      </c>
      <c r="K35" s="77" t="s">
        <v>37</v>
      </c>
      <c r="L35" s="77" t="s">
        <v>37</v>
      </c>
    </row>
    <row r="36" spans="1:12" s="26" customFormat="1" x14ac:dyDescent="0.25">
      <c r="A36" s="61"/>
      <c r="B36" s="63"/>
      <c r="C36" s="64"/>
      <c r="D36" s="64"/>
      <c r="E36" s="64"/>
      <c r="F36" s="59"/>
      <c r="G36" s="74"/>
      <c r="H36" s="60"/>
      <c r="I36" s="60"/>
    </row>
    <row r="38" spans="1:12" s="26" customFormat="1" ht="16.5" thickBot="1" x14ac:dyDescent="0.3">
      <c r="A38" s="65"/>
      <c r="B38" s="63"/>
      <c r="C38" s="66"/>
      <c r="D38" s="64"/>
      <c r="E38" s="64"/>
      <c r="F38" s="59"/>
      <c r="G38" s="74"/>
      <c r="H38" s="59"/>
      <c r="I38" s="59"/>
    </row>
    <row r="39" spans="1:12" s="64" customFormat="1" ht="16.5" thickBot="1" x14ac:dyDescent="0.25">
      <c r="A39" s="67"/>
      <c r="B39" s="63"/>
      <c r="D39" s="66"/>
      <c r="F39" s="59"/>
      <c r="G39" s="74"/>
      <c r="H39" s="59"/>
      <c r="I39" s="59"/>
      <c r="J39" s="1"/>
    </row>
  </sheetData>
  <mergeCells count="73">
    <mergeCell ref="J3:J6"/>
    <mergeCell ref="A11:A14"/>
    <mergeCell ref="E11:E14"/>
    <mergeCell ref="F11:F14"/>
    <mergeCell ref="H11:H14"/>
    <mergeCell ref="A7:A10"/>
    <mergeCell ref="E7:E10"/>
    <mergeCell ref="F7:F10"/>
    <mergeCell ref="H7:H10"/>
    <mergeCell ref="J7:J10"/>
    <mergeCell ref="A1:E1"/>
    <mergeCell ref="A3:A6"/>
    <mergeCell ref="E3:E6"/>
    <mergeCell ref="F3:F6"/>
    <mergeCell ref="H3:H6"/>
    <mergeCell ref="A15:A18"/>
    <mergeCell ref="E15:E18"/>
    <mergeCell ref="F15:F18"/>
    <mergeCell ref="H15:H18"/>
    <mergeCell ref="A19:A22"/>
    <mergeCell ref="E19:E22"/>
    <mergeCell ref="F19:F22"/>
    <mergeCell ref="H19:H22"/>
    <mergeCell ref="K3:K6"/>
    <mergeCell ref="K7:K10"/>
    <mergeCell ref="J11:J14"/>
    <mergeCell ref="K11:K14"/>
    <mergeCell ref="A31:A33"/>
    <mergeCell ref="E31:E33"/>
    <mergeCell ref="F31:F33"/>
    <mergeCell ref="H31:H33"/>
    <mergeCell ref="A23:A26"/>
    <mergeCell ref="E23:E26"/>
    <mergeCell ref="F23:F26"/>
    <mergeCell ref="H23:H26"/>
    <mergeCell ref="A27:A30"/>
    <mergeCell ref="E27:E30"/>
    <mergeCell ref="F27:F30"/>
    <mergeCell ref="H27:H30"/>
    <mergeCell ref="K15:K18"/>
    <mergeCell ref="J19:J22"/>
    <mergeCell ref="K19:K22"/>
    <mergeCell ref="K23:K26"/>
    <mergeCell ref="J23:J26"/>
    <mergeCell ref="K27:K30"/>
    <mergeCell ref="J27:J30"/>
    <mergeCell ref="J31:J33"/>
    <mergeCell ref="K31:K33"/>
    <mergeCell ref="G3:G6"/>
    <mergeCell ref="G7:G10"/>
    <mergeCell ref="G11:G14"/>
    <mergeCell ref="G15:G18"/>
    <mergeCell ref="G19:G22"/>
    <mergeCell ref="G23:G26"/>
    <mergeCell ref="G27:G30"/>
    <mergeCell ref="I3:I6"/>
    <mergeCell ref="I7:I10"/>
    <mergeCell ref="I11:I14"/>
    <mergeCell ref="I15:I18"/>
    <mergeCell ref="J15:J18"/>
    <mergeCell ref="I19:I22"/>
    <mergeCell ref="I23:I26"/>
    <mergeCell ref="I27:I30"/>
    <mergeCell ref="G31:G33"/>
    <mergeCell ref="I31:I33"/>
    <mergeCell ref="L23:L26"/>
    <mergeCell ref="L27:L30"/>
    <mergeCell ref="L31:L33"/>
    <mergeCell ref="L3:L6"/>
    <mergeCell ref="L7:L10"/>
    <mergeCell ref="L11:L14"/>
    <mergeCell ref="L15:L18"/>
    <mergeCell ref="L19:L22"/>
  </mergeCells>
  <phoneticPr fontId="8" type="noConversion"/>
  <pageMargins left="0.70000000000000007" right="0.70000000000000007" top="0.75000000000000011" bottom="0.75000000000000011" header="0.30000000000000004" footer="0.30000000000000004"/>
  <pageSetup scale="77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de Areas</vt:lpstr>
      <vt:lpstr>Cuadro de Áreas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Rossana Patricia</cp:lastModifiedBy>
  <cp:lastPrinted>2015-11-09T22:29:16Z</cp:lastPrinted>
  <dcterms:created xsi:type="dcterms:W3CDTF">2010-04-30T17:35:04Z</dcterms:created>
  <dcterms:modified xsi:type="dcterms:W3CDTF">2017-06-15T14:33:50Z</dcterms:modified>
</cp:coreProperties>
</file>